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F:\Financial Transparency for Website\"/>
    </mc:Choice>
  </mc:AlternateContent>
  <bookViews>
    <workbookView xWindow="13365" yWindow="1410" windowWidth="27330" windowHeight="10455" tabRatio="947" firstSheet="5" activeTab="5"/>
  </bookViews>
  <sheets>
    <sheet name="Comparison Summary - Actual" sheetId="44" state="hidden" r:id="rId1"/>
    <sheet name="Monthly Consolidated" sheetId="26" state="hidden" r:id="rId2"/>
    <sheet name="Comparison Summary - Budgets" sheetId="73" state="hidden" r:id="rId3"/>
    <sheet name="Rollup Compare 10-11" sheetId="61" state="hidden" r:id="rId4"/>
    <sheet name="Unit Compare rollup" sheetId="63" state="hidden" r:id="rId5"/>
    <sheet name="Budget Summary" sheetId="95" r:id="rId6"/>
    <sheet name="001 Admin" sheetId="1" r:id="rId7"/>
    <sheet name="002 HCAP" sheetId="5" r:id="rId8"/>
    <sheet name="004 Radio-Towers" sheetId="77" r:id="rId9"/>
    <sheet name="006 Communications" sheetId="7" r:id="rId10"/>
    <sheet name="007 EMS" sheetId="8" r:id="rId11"/>
    <sheet name="008 Matls Mgmt" sheetId="9" r:id="rId12"/>
    <sheet name="009 Clinical Services" sheetId="10" r:id="rId13"/>
    <sheet name="010 Fleet" sheetId="11" r:id="rId14"/>
    <sheet name="011 EMS Billing" sheetId="12" r:id="rId15"/>
    <sheet name="015 Info Tech" sheetId="82" r:id="rId16"/>
    <sheet name="016 Facilities" sheetId="78" r:id="rId17"/>
    <sheet name="021 MCI Planning" sheetId="80" r:id="rId18"/>
    <sheet name="023 MFI Planning" sheetId="79" r:id="rId19"/>
    <sheet name="027 Emergency Mgmt" sheetId="81" r:id="rId20"/>
  </sheets>
  <definedNames>
    <definedName name="_Fill" localSheetId="5" hidden="1">#REF!</definedName>
    <definedName name="_Fill" hidden="1">#REF!</definedName>
  </definedNames>
  <calcPr calcId="152511"/>
</workbook>
</file>

<file path=xl/calcChain.xml><?xml version="1.0" encoding="utf-8"?>
<calcChain xmlns="http://schemas.openxmlformats.org/spreadsheetml/2006/main">
  <c r="Q15" i="61" l="1"/>
  <c r="B15" i="61"/>
  <c r="C15" i="61"/>
  <c r="D15" i="61"/>
  <c r="E15" i="61"/>
  <c r="F15" i="61"/>
  <c r="G15" i="61"/>
  <c r="H15" i="61"/>
  <c r="I15" i="61"/>
  <c r="J15" i="61"/>
  <c r="K15" i="61"/>
  <c r="L15" i="61"/>
  <c r="M15" i="61"/>
  <c r="O15" i="61"/>
  <c r="B4" i="63"/>
  <c r="BR162" i="63"/>
  <c r="BN162" i="63"/>
  <c r="BS161" i="63"/>
  <c r="BR161" i="63"/>
  <c r="BN161" i="63"/>
  <c r="BR160" i="63"/>
  <c r="BN160" i="63"/>
  <c r="BR159" i="63"/>
  <c r="BN159" i="63"/>
  <c r="BS158" i="63"/>
  <c r="BR158" i="63"/>
  <c r="BN158" i="63"/>
  <c r="BH162" i="63"/>
  <c r="BD162" i="63"/>
  <c r="BI161" i="63"/>
  <c r="BH161" i="63"/>
  <c r="BD161" i="63"/>
  <c r="AX161" i="61" s="1"/>
  <c r="BH160" i="63"/>
  <c r="BD160" i="63"/>
  <c r="AX160" i="61" s="1"/>
  <c r="BH159" i="63"/>
  <c r="BD159" i="63"/>
  <c r="AX159" i="61" s="1"/>
  <c r="BI158" i="63"/>
  <c r="BH158" i="63"/>
  <c r="BD158" i="63"/>
  <c r="AX158" i="61" s="1"/>
  <c r="BJ161" i="63" l="1"/>
  <c r="BJ158" i="63"/>
  <c r="BT158" i="63"/>
  <c r="BT161" i="63"/>
  <c r="AX162" i="61"/>
  <c r="BK158" i="63"/>
  <c r="BK161" i="63"/>
  <c r="BU158" i="63"/>
  <c r="BU161" i="63"/>
  <c r="R294" i="44" l="1"/>
  <c r="R293" i="44"/>
  <c r="R292" i="44"/>
  <c r="R291" i="44"/>
  <c r="R290" i="44"/>
  <c r="R289" i="44"/>
  <c r="R288" i="44"/>
  <c r="R287" i="44"/>
  <c r="R286" i="44"/>
  <c r="R285" i="44"/>
  <c r="R284" i="44"/>
  <c r="R283" i="44"/>
  <c r="R282" i="44"/>
  <c r="R281" i="44"/>
  <c r="R280" i="44"/>
  <c r="R279" i="44"/>
  <c r="R278" i="44"/>
  <c r="R277" i="44"/>
  <c r="R276" i="44"/>
  <c r="R275" i="44"/>
  <c r="R274" i="44"/>
  <c r="R273" i="44"/>
  <c r="R272" i="44"/>
  <c r="R271" i="44"/>
  <c r="R270" i="44"/>
  <c r="R269" i="44"/>
  <c r="R268" i="44"/>
  <c r="R267" i="44"/>
  <c r="R266" i="44"/>
  <c r="R265" i="44"/>
  <c r="R264" i="44"/>
  <c r="R263" i="44"/>
  <c r="R262" i="44"/>
  <c r="R261" i="44"/>
  <c r="R260" i="44"/>
  <c r="R259" i="44"/>
  <c r="R258" i="44"/>
  <c r="R257" i="44"/>
  <c r="R256" i="44"/>
  <c r="R255" i="44"/>
  <c r="R254" i="44"/>
  <c r="R253" i="44"/>
  <c r="R252" i="44"/>
  <c r="R251" i="44"/>
  <c r="R250" i="44"/>
  <c r="R249" i="44"/>
  <c r="R248" i="44"/>
  <c r="R247" i="44"/>
  <c r="R246" i="44"/>
  <c r="R245" i="44"/>
  <c r="R244" i="44"/>
  <c r="R243" i="44"/>
  <c r="R242" i="44"/>
  <c r="R241" i="44"/>
  <c r="R240" i="44"/>
  <c r="R239" i="44"/>
  <c r="R238" i="44"/>
  <c r="R237" i="44"/>
  <c r="R236" i="44"/>
  <c r="R235" i="44"/>
  <c r="R234" i="44"/>
  <c r="R233" i="44"/>
  <c r="R232" i="44"/>
  <c r="R231" i="44"/>
  <c r="R230" i="44"/>
  <c r="R229" i="44"/>
  <c r="R228" i="44"/>
  <c r="R227" i="44"/>
  <c r="R226" i="44"/>
  <c r="R225" i="44"/>
  <c r="R224" i="44"/>
  <c r="R223" i="44"/>
  <c r="R222" i="44"/>
  <c r="R221" i="44"/>
  <c r="R220" i="44"/>
  <c r="R219" i="44"/>
  <c r="R218" i="44"/>
  <c r="R217" i="44"/>
  <c r="R216" i="44"/>
  <c r="R215" i="44"/>
  <c r="R214" i="44"/>
  <c r="R213" i="44"/>
  <c r="R212" i="44"/>
  <c r="R211" i="44"/>
  <c r="R210" i="44"/>
  <c r="R209" i="44"/>
  <c r="R208" i="44"/>
  <c r="R207" i="44"/>
  <c r="R206" i="44"/>
  <c r="R205" i="44"/>
  <c r="R204" i="44"/>
  <c r="R203" i="44"/>
  <c r="R202" i="44"/>
  <c r="R201" i="44"/>
  <c r="R200" i="44"/>
  <c r="R199" i="44"/>
  <c r="R198" i="44"/>
  <c r="R197" i="44"/>
  <c r="R196" i="44"/>
  <c r="R195" i="44"/>
  <c r="R194" i="44"/>
  <c r="R193" i="44"/>
  <c r="R192" i="44"/>
  <c r="R191" i="44"/>
  <c r="R190" i="44"/>
  <c r="R189" i="44"/>
  <c r="R188" i="44"/>
  <c r="R187" i="44"/>
  <c r="R186" i="44"/>
  <c r="R185" i="44"/>
  <c r="R184" i="44"/>
  <c r="R183" i="44"/>
  <c r="R182" i="44"/>
  <c r="R181" i="44"/>
  <c r="R180" i="44"/>
  <c r="R179" i="44"/>
  <c r="R178" i="44"/>
  <c r="R177" i="44"/>
  <c r="R176" i="44"/>
  <c r="R175" i="44"/>
  <c r="R174" i="44"/>
  <c r="R173" i="44"/>
  <c r="R172" i="44"/>
  <c r="R171" i="44"/>
  <c r="R170" i="44"/>
  <c r="R145" i="44"/>
  <c r="R144" i="44"/>
  <c r="R143" i="44"/>
  <c r="R142" i="44"/>
  <c r="R141" i="44"/>
  <c r="R16" i="44"/>
  <c r="R15" i="44"/>
  <c r="BS162" i="63" l="1"/>
  <c r="BS160" i="63"/>
  <c r="BS159" i="63"/>
  <c r="BI162" i="63"/>
  <c r="BI160" i="63"/>
  <c r="BI159" i="63"/>
  <c r="BM162" i="63"/>
  <c r="BM161" i="63"/>
  <c r="BM160" i="63"/>
  <c r="BM159" i="63"/>
  <c r="BM158" i="63"/>
  <c r="BC162" i="63"/>
  <c r="BC161" i="63"/>
  <c r="BC160" i="63"/>
  <c r="BC159" i="63"/>
  <c r="BC158" i="63"/>
  <c r="BK162" i="63" l="1"/>
  <c r="BJ162" i="63"/>
  <c r="BJ160" i="63"/>
  <c r="BK160" i="63"/>
  <c r="BU162" i="63"/>
  <c r="BT162" i="63"/>
  <c r="BM18" i="63"/>
  <c r="AW18" i="61" s="1"/>
  <c r="BM22" i="63"/>
  <c r="AW22" i="61" s="1"/>
  <c r="BM29" i="63"/>
  <c r="AW29" i="61" s="1"/>
  <c r="BR29" i="63"/>
  <c r="BM30" i="63"/>
  <c r="AW30" i="61" s="1"/>
  <c r="BM31" i="63"/>
  <c r="AW31" i="61" s="1"/>
  <c r="BR33" i="63"/>
  <c r="BM34" i="63"/>
  <c r="AW34" i="61" s="1"/>
  <c r="BM35" i="63"/>
  <c r="AW35" i="61" s="1"/>
  <c r="BR37" i="63"/>
  <c r="BM39" i="63"/>
  <c r="AW39" i="61" s="1"/>
  <c r="BM40" i="63"/>
  <c r="AW40" i="61" s="1"/>
  <c r="BM41" i="63"/>
  <c r="AW41" i="61" s="1"/>
  <c r="BR41" i="63"/>
  <c r="BM46" i="63"/>
  <c r="AW46" i="61" s="1"/>
  <c r="BR48" i="63"/>
  <c r="BM49" i="63"/>
  <c r="AW49" i="61" s="1"/>
  <c r="BM50" i="63"/>
  <c r="AW50" i="61" s="1"/>
  <c r="BM51" i="63"/>
  <c r="AW51" i="61" s="1"/>
  <c r="BM52" i="63"/>
  <c r="AW52" i="61" s="1"/>
  <c r="BR52" i="63"/>
  <c r="BM53" i="63"/>
  <c r="AW53" i="61" s="1"/>
  <c r="BM57" i="63"/>
  <c r="AW57" i="61" s="1"/>
  <c r="BR59" i="63"/>
  <c r="BM60" i="63"/>
  <c r="AW60" i="61" s="1"/>
  <c r="BM61" i="63"/>
  <c r="AW61" i="61" s="1"/>
  <c r="BM63" i="63"/>
  <c r="AW63" i="61" s="1"/>
  <c r="BR63" i="63"/>
  <c r="BM65" i="63"/>
  <c r="AW65" i="61" s="1"/>
  <c r="BM67" i="63"/>
  <c r="AW67" i="61" s="1"/>
  <c r="BR67" i="63"/>
  <c r="BM68" i="63"/>
  <c r="AW68" i="61" s="1"/>
  <c r="BM69" i="63"/>
  <c r="AW69" i="61" s="1"/>
  <c r="BM70" i="63"/>
  <c r="AW70" i="61" s="1"/>
  <c r="BR71" i="63"/>
  <c r="BM72" i="63"/>
  <c r="AW72" i="61" s="1"/>
  <c r="BM73" i="63"/>
  <c r="AW73" i="61" s="1"/>
  <c r="BR75" i="63"/>
  <c r="BM77" i="63"/>
  <c r="AW77" i="61" s="1"/>
  <c r="BM78" i="63"/>
  <c r="AW78" i="61" s="1"/>
  <c r="BM79" i="63"/>
  <c r="AW79" i="61" s="1"/>
  <c r="BR79" i="63"/>
  <c r="BM81" i="63"/>
  <c r="AW81" i="61" s="1"/>
  <c r="BM83" i="63"/>
  <c r="AW83" i="61" s="1"/>
  <c r="BR83" i="63"/>
  <c r="BM84" i="63"/>
  <c r="AW84" i="61" s="1"/>
  <c r="BM85" i="63"/>
  <c r="AW85" i="61" s="1"/>
  <c r="BM86" i="63"/>
  <c r="AW86" i="61" s="1"/>
  <c r="BM87" i="63"/>
  <c r="AW87" i="61" s="1"/>
  <c r="BR87" i="63"/>
  <c r="BM88" i="63"/>
  <c r="AW88" i="61" s="1"/>
  <c r="BM89" i="63"/>
  <c r="AW89" i="61" s="1"/>
  <c r="BR91" i="63"/>
  <c r="BM92" i="63"/>
  <c r="AW92" i="61" s="1"/>
  <c r="BM93" i="63"/>
  <c r="AW93" i="61" s="1"/>
  <c r="BM94" i="63"/>
  <c r="AW94" i="61" s="1"/>
  <c r="BM95" i="63"/>
  <c r="AW95" i="61" s="1"/>
  <c r="BR95" i="63"/>
  <c r="BM97" i="63"/>
  <c r="AW97" i="61" s="1"/>
  <c r="BR97" i="63"/>
  <c r="BM99" i="63"/>
  <c r="AW99" i="61" s="1"/>
  <c r="BR99" i="63"/>
  <c r="BM100" i="63"/>
  <c r="AW100" i="61" s="1"/>
  <c r="BM101" i="63"/>
  <c r="AW101" i="61" s="1"/>
  <c r="BR103" i="63"/>
  <c r="BM104" i="63"/>
  <c r="AW104" i="61" s="1"/>
  <c r="BM105" i="63"/>
  <c r="AW105" i="61" s="1"/>
  <c r="BR107" i="63"/>
  <c r="BM109" i="63"/>
  <c r="AW109" i="61" s="1"/>
  <c r="BM110" i="63"/>
  <c r="AW110" i="61" s="1"/>
  <c r="BM111" i="63"/>
  <c r="AW111" i="61" s="1"/>
  <c r="BR111" i="63"/>
  <c r="BM113" i="63"/>
  <c r="AW113" i="61" s="1"/>
  <c r="BM115" i="63"/>
  <c r="AW115" i="61" s="1"/>
  <c r="BR115" i="63"/>
  <c r="BM116" i="63"/>
  <c r="AW116" i="61" s="1"/>
  <c r="BM117" i="63"/>
  <c r="AW117" i="61" s="1"/>
  <c r="BM118" i="63"/>
  <c r="AW118" i="61" s="1"/>
  <c r="BM119" i="63"/>
  <c r="AW119" i="61" s="1"/>
  <c r="BR119" i="63"/>
  <c r="BM120" i="63"/>
  <c r="AW120" i="61" s="1"/>
  <c r="BM121" i="63"/>
  <c r="AW121" i="61" s="1"/>
  <c r="BR123" i="63"/>
  <c r="BM124" i="63"/>
  <c r="AW124" i="61" s="1"/>
  <c r="BM125" i="63"/>
  <c r="AW125" i="61" s="1"/>
  <c r="BM127" i="63"/>
  <c r="AW127" i="61" s="1"/>
  <c r="BR127" i="63"/>
  <c r="BM129" i="63"/>
  <c r="AW129" i="61" s="1"/>
  <c r="BR129" i="63"/>
  <c r="BM131" i="63"/>
  <c r="AW131" i="61" s="1"/>
  <c r="BR131" i="63"/>
  <c r="BM132" i="63"/>
  <c r="AW132" i="61" s="1"/>
  <c r="BM133" i="63"/>
  <c r="AW133" i="61" s="1"/>
  <c r="BR134" i="63"/>
  <c r="BR135" i="63"/>
  <c r="BM136" i="63"/>
  <c r="AW136" i="61" s="1"/>
  <c r="BM137" i="63"/>
  <c r="AW137" i="61" s="1"/>
  <c r="BR137" i="63"/>
  <c r="BM139" i="63"/>
  <c r="AW139" i="61" s="1"/>
  <c r="BR139" i="63"/>
  <c r="BM145" i="63"/>
  <c r="AW145" i="61" s="1"/>
  <c r="BR151" i="63"/>
  <c r="BR152" i="63" s="1"/>
  <c r="BJ159" i="63"/>
  <c r="BK159" i="63"/>
  <c r="BU160" i="63"/>
  <c r="BT160" i="63"/>
  <c r="BM17" i="63"/>
  <c r="AW17" i="61" s="1"/>
  <c r="BR17" i="63"/>
  <c r="BM27" i="63"/>
  <c r="AW27" i="61" s="1"/>
  <c r="BR27" i="63"/>
  <c r="BH51" i="63"/>
  <c r="BH58" i="63"/>
  <c r="BH62" i="63"/>
  <c r="BC64" i="63"/>
  <c r="AR64" i="61" s="1"/>
  <c r="BH66" i="63"/>
  <c r="BH70" i="63"/>
  <c r="BH74" i="63"/>
  <c r="BH78" i="63"/>
  <c r="BC80" i="63"/>
  <c r="AR80" i="61" s="1"/>
  <c r="BH86" i="63"/>
  <c r="BH90" i="63"/>
  <c r="BH94" i="63"/>
  <c r="BC96" i="63"/>
  <c r="AR96" i="61" s="1"/>
  <c r="BH98" i="63"/>
  <c r="BH110" i="63"/>
  <c r="BC112" i="63"/>
  <c r="AR112" i="61" s="1"/>
  <c r="BH114" i="63"/>
  <c r="BC128" i="63"/>
  <c r="AR128" i="61" s="1"/>
  <c r="BH130" i="63"/>
  <c r="BH138" i="63"/>
  <c r="BC140" i="63"/>
  <c r="AR140" i="61" s="1"/>
  <c r="BT159" i="63"/>
  <c r="BU159" i="63"/>
  <c r="BH13" i="63"/>
  <c r="BH21" i="63"/>
  <c r="BC25" i="63"/>
  <c r="AR25" i="61" s="1"/>
  <c r="BC30" i="63"/>
  <c r="AR30" i="61" s="1"/>
  <c r="BC38" i="63"/>
  <c r="AR38" i="61" s="1"/>
  <c r="BH32" i="63"/>
  <c r="BH27" i="63"/>
  <c r="BH16" i="63"/>
  <c r="BH33" i="63"/>
  <c r="BE158" i="63"/>
  <c r="BF158" i="63"/>
  <c r="AW158" i="61"/>
  <c r="BF162" i="63"/>
  <c r="BE162" i="63"/>
  <c r="AW162" i="61"/>
  <c r="BO160" i="63"/>
  <c r="BP160" i="63"/>
  <c r="BF159" i="63"/>
  <c r="BE159" i="63"/>
  <c r="AW159" i="61"/>
  <c r="BP161" i="63"/>
  <c r="BO161" i="63"/>
  <c r="BF161" i="63"/>
  <c r="BE161" i="63"/>
  <c r="AW161" i="61"/>
  <c r="BP159" i="63"/>
  <c r="BO159" i="63"/>
  <c r="AW160" i="61"/>
  <c r="BE160" i="63"/>
  <c r="BF160" i="63"/>
  <c r="BP158" i="63"/>
  <c r="BO158" i="63"/>
  <c r="BO162" i="63"/>
  <c r="BP162" i="63"/>
  <c r="BC23" i="63"/>
  <c r="AR23" i="61" s="1"/>
  <c r="BC35" i="63"/>
  <c r="AR35" i="61" s="1"/>
  <c r="BM14" i="63"/>
  <c r="AW14" i="61" s="1"/>
  <c r="BM26" i="63"/>
  <c r="AW26" i="61" s="1"/>
  <c r="BM38" i="63"/>
  <c r="AW38" i="61" s="1"/>
  <c r="BM45" i="63"/>
  <c r="AW45" i="61" s="1"/>
  <c r="BM64" i="63"/>
  <c r="AW64" i="61" s="1"/>
  <c r="BM76" i="63"/>
  <c r="AW76" i="61" s="1"/>
  <c r="BM80" i="63"/>
  <c r="AW80" i="61" s="1"/>
  <c r="BM96" i="63"/>
  <c r="AW96" i="61" s="1"/>
  <c r="BM108" i="63"/>
  <c r="AW108" i="61" s="1"/>
  <c r="BM112" i="63"/>
  <c r="AW112" i="61" s="1"/>
  <c r="BM128" i="63"/>
  <c r="AW128" i="61" s="1"/>
  <c r="BM140" i="63"/>
  <c r="AW140" i="61" s="1"/>
  <c r="BH12" i="63"/>
  <c r="BH89" i="63"/>
  <c r="BH137" i="63"/>
  <c r="BC58" i="63"/>
  <c r="AR58" i="61" s="1"/>
  <c r="BC22" i="63"/>
  <c r="AR22" i="61" s="1"/>
  <c r="BC49" i="63"/>
  <c r="AR49" i="61" s="1"/>
  <c r="BC76" i="63"/>
  <c r="AR76" i="61" s="1"/>
  <c r="BC108" i="63"/>
  <c r="AR108" i="61" s="1"/>
  <c r="BM13" i="63"/>
  <c r="AW13" i="61" s="1"/>
  <c r="BM21" i="63"/>
  <c r="AW21" i="61" s="1"/>
  <c r="BM25" i="63"/>
  <c r="AW25" i="61" s="1"/>
  <c r="BM33" i="63"/>
  <c r="AW33" i="61" s="1"/>
  <c r="BM37" i="63"/>
  <c r="AW37" i="61" s="1"/>
  <c r="BM59" i="63"/>
  <c r="AW59" i="61" s="1"/>
  <c r="BM71" i="63"/>
  <c r="AW71" i="61" s="1"/>
  <c r="BM75" i="63"/>
  <c r="AW75" i="61" s="1"/>
  <c r="BM91" i="63"/>
  <c r="AW91" i="61" s="1"/>
  <c r="BM103" i="63"/>
  <c r="AW103" i="61" s="1"/>
  <c r="BM107" i="63"/>
  <c r="AW107" i="61" s="1"/>
  <c r="BM123" i="63"/>
  <c r="AW123" i="61" s="1"/>
  <c r="BM135" i="63"/>
  <c r="AW135" i="61" s="1"/>
  <c r="BR12" i="63"/>
  <c r="BR16" i="63"/>
  <c r="BR20" i="63"/>
  <c r="BR24" i="63"/>
  <c r="BR28" i="63"/>
  <c r="BR32" i="63"/>
  <c r="BR36" i="63"/>
  <c r="BR40" i="63"/>
  <c r="BR47" i="63"/>
  <c r="BR51" i="63"/>
  <c r="BR58" i="63"/>
  <c r="BR62" i="63"/>
  <c r="BR66" i="63"/>
  <c r="BR70" i="63"/>
  <c r="BR74" i="63"/>
  <c r="BR78" i="63"/>
  <c r="BR82" i="63"/>
  <c r="BR86" i="63"/>
  <c r="BR90" i="63"/>
  <c r="BR94" i="63"/>
  <c r="BR98" i="63"/>
  <c r="BR102" i="63"/>
  <c r="BR106" i="63"/>
  <c r="BR110" i="63"/>
  <c r="BR114" i="63"/>
  <c r="BR118" i="63"/>
  <c r="BR122" i="63"/>
  <c r="BR126" i="63"/>
  <c r="BR130" i="63"/>
  <c r="BR138" i="63"/>
  <c r="BR145" i="63"/>
  <c r="BC41" i="63"/>
  <c r="AR41" i="61" s="1"/>
  <c r="BC63" i="63"/>
  <c r="AR63" i="61" s="1"/>
  <c r="BC111" i="63"/>
  <c r="AR111" i="61" s="1"/>
  <c r="BC127" i="63"/>
  <c r="AR127" i="61" s="1"/>
  <c r="BM12" i="63"/>
  <c r="AW12" i="61" s="1"/>
  <c r="BM16" i="63"/>
  <c r="AW16" i="61" s="1"/>
  <c r="BM20" i="63"/>
  <c r="AW20" i="61" s="1"/>
  <c r="BM24" i="63"/>
  <c r="AW24" i="61" s="1"/>
  <c r="BM28" i="63"/>
  <c r="AW28" i="61" s="1"/>
  <c r="BM32" i="63"/>
  <c r="AW32" i="61" s="1"/>
  <c r="BM36" i="63"/>
  <c r="AW36" i="61" s="1"/>
  <c r="BM47" i="63"/>
  <c r="AW47" i="61" s="1"/>
  <c r="BM58" i="63"/>
  <c r="AW58" i="61" s="1"/>
  <c r="BM62" i="63"/>
  <c r="AW62" i="61" s="1"/>
  <c r="BM66" i="63"/>
  <c r="AW66" i="61" s="1"/>
  <c r="BM74" i="63"/>
  <c r="AW74" i="61" s="1"/>
  <c r="BM82" i="63"/>
  <c r="AW82" i="61" s="1"/>
  <c r="BM90" i="63"/>
  <c r="AW90" i="61" s="1"/>
  <c r="BM98" i="63"/>
  <c r="AW98" i="61" s="1"/>
  <c r="BM102" i="63"/>
  <c r="AW102" i="61" s="1"/>
  <c r="BM106" i="63"/>
  <c r="AW106" i="61" s="1"/>
  <c r="BM114" i="63"/>
  <c r="AW114" i="61" s="1"/>
  <c r="BM122" i="63"/>
  <c r="AW122" i="61" s="1"/>
  <c r="BM130" i="63"/>
  <c r="AW130" i="61" s="1"/>
  <c r="BM134" i="63"/>
  <c r="AW134" i="61" s="1"/>
  <c r="BR11" i="63"/>
  <c r="BR15" i="63"/>
  <c r="BR19" i="63"/>
  <c r="BR23" i="63"/>
  <c r="BR31" i="63"/>
  <c r="BR35" i="63"/>
  <c r="BR39" i="63"/>
  <c r="BR46" i="63"/>
  <c r="BR50" i="63"/>
  <c r="BR57" i="63"/>
  <c r="BR61" i="63"/>
  <c r="BR65" i="63"/>
  <c r="BR69" i="63"/>
  <c r="BR73" i="63"/>
  <c r="BR77" i="63"/>
  <c r="BR81" i="63"/>
  <c r="BR85" i="63"/>
  <c r="BR89" i="63"/>
  <c r="BR93" i="63"/>
  <c r="BR101" i="63"/>
  <c r="BR105" i="63"/>
  <c r="BR109" i="63"/>
  <c r="BR113" i="63"/>
  <c r="BR117" i="63"/>
  <c r="BR121" i="63"/>
  <c r="BR125" i="63"/>
  <c r="BR133" i="63"/>
  <c r="BR144" i="63"/>
  <c r="BH19" i="63" l="1"/>
  <c r="BH113" i="63"/>
  <c r="BH105" i="63"/>
  <c r="BH97" i="63"/>
  <c r="BH81" i="63"/>
  <c r="BH73" i="63"/>
  <c r="BH65" i="63"/>
  <c r="BH135" i="63"/>
  <c r="BH127" i="63"/>
  <c r="BH119" i="63"/>
  <c r="BH111" i="63"/>
  <c r="BH103" i="63"/>
  <c r="BH95" i="63"/>
  <c r="BH87" i="63"/>
  <c r="BH79" i="63"/>
  <c r="BH71" i="63"/>
  <c r="BH63" i="63"/>
  <c r="BH24" i="63"/>
  <c r="BM151" i="63"/>
  <c r="AW151" i="61" s="1"/>
  <c r="AW152" i="61" s="1"/>
  <c r="BH52" i="63"/>
  <c r="BH46" i="63"/>
  <c r="BH11" i="63"/>
  <c r="BC73" i="63"/>
  <c r="AR73" i="61" s="1"/>
  <c r="BC137" i="63"/>
  <c r="AR137" i="61" s="1"/>
  <c r="BH129" i="63"/>
  <c r="BH121" i="63"/>
  <c r="BC144" i="63"/>
  <c r="AR144" i="61" s="1"/>
  <c r="BC109" i="63"/>
  <c r="AR109" i="61" s="1"/>
  <c r="BC93" i="63"/>
  <c r="AR93" i="61" s="1"/>
  <c r="BC77" i="63"/>
  <c r="AR77" i="61" s="1"/>
  <c r="BC61" i="63"/>
  <c r="AR61" i="61" s="1"/>
  <c r="BC39" i="63"/>
  <c r="AR39" i="61" s="1"/>
  <c r="BC123" i="63"/>
  <c r="AR123" i="61" s="1"/>
  <c r="BC107" i="63"/>
  <c r="AR107" i="61" s="1"/>
  <c r="BC91" i="63"/>
  <c r="AR91" i="61" s="1"/>
  <c r="BC75" i="63"/>
  <c r="AR75" i="61" s="1"/>
  <c r="BC59" i="63"/>
  <c r="AR59" i="61" s="1"/>
  <c r="BC37" i="63"/>
  <c r="AR37" i="61" s="1"/>
  <c r="BC84" i="63"/>
  <c r="AR84" i="61" s="1"/>
  <c r="BC68" i="63"/>
  <c r="AR68" i="61" s="1"/>
  <c r="BC95" i="63"/>
  <c r="AR95" i="61" s="1"/>
  <c r="BC79" i="63"/>
  <c r="AR79" i="61" s="1"/>
  <c r="BH133" i="63"/>
  <c r="BH117" i="63"/>
  <c r="BH101" i="63"/>
  <c r="BH85" i="63"/>
  <c r="BH69" i="63"/>
  <c r="BH50" i="63"/>
  <c r="BH25" i="63"/>
  <c r="BH17" i="63"/>
  <c r="BC116" i="63"/>
  <c r="AR116" i="61" s="1"/>
  <c r="BC124" i="63"/>
  <c r="AR124" i="61" s="1"/>
  <c r="BC18" i="63"/>
  <c r="AR18" i="61" s="1"/>
  <c r="BH106" i="63"/>
  <c r="BH35" i="63"/>
  <c r="BC151" i="63"/>
  <c r="BC152" i="63" s="1"/>
  <c r="BC105" i="63"/>
  <c r="AR105" i="61" s="1"/>
  <c r="BC125" i="63"/>
  <c r="AR125" i="61" s="1"/>
  <c r="BH118" i="63"/>
  <c r="BH102" i="63"/>
  <c r="BH41" i="63"/>
  <c r="BH131" i="63"/>
  <c r="BH125" i="63"/>
  <c r="BH115" i="63"/>
  <c r="BH109" i="63"/>
  <c r="BH99" i="63"/>
  <c r="BH93" i="63"/>
  <c r="BH83" i="63"/>
  <c r="BH77" i="63"/>
  <c r="BH67" i="63"/>
  <c r="BH61" i="63"/>
  <c r="BH48" i="63"/>
  <c r="BH37" i="63"/>
  <c r="BH15" i="63"/>
  <c r="BH123" i="63"/>
  <c r="BH107" i="63"/>
  <c r="BH91" i="63"/>
  <c r="BH75" i="63"/>
  <c r="BH59" i="63"/>
  <c r="BH40" i="63"/>
  <c r="BC13" i="63"/>
  <c r="AR13" i="61" s="1"/>
  <c r="BC139" i="63"/>
  <c r="AR139" i="61" s="1"/>
  <c r="BC129" i="63"/>
  <c r="AR129" i="61" s="1"/>
  <c r="BC113" i="63"/>
  <c r="AR113" i="61" s="1"/>
  <c r="BC97" i="63"/>
  <c r="AR97" i="61" s="1"/>
  <c r="BC89" i="63"/>
  <c r="AR89" i="61" s="1"/>
  <c r="BC81" i="63"/>
  <c r="AR81" i="61" s="1"/>
  <c r="BC65" i="63"/>
  <c r="AR65" i="61" s="1"/>
  <c r="BC57" i="63"/>
  <c r="AR57" i="61" s="1"/>
  <c r="BC48" i="63"/>
  <c r="AR48" i="61" s="1"/>
  <c r="BC46" i="63"/>
  <c r="AR46" i="61" s="1"/>
  <c r="BC29" i="63"/>
  <c r="AR29" i="61" s="1"/>
  <c r="BC27" i="63"/>
  <c r="AR27" i="61" s="1"/>
  <c r="BC19" i="63"/>
  <c r="AR19" i="61" s="1"/>
  <c r="BC136" i="63"/>
  <c r="AR136" i="61" s="1"/>
  <c r="BC131" i="63"/>
  <c r="AR131" i="61" s="1"/>
  <c r="BC120" i="63"/>
  <c r="AR120" i="61" s="1"/>
  <c r="BC115" i="63"/>
  <c r="AR115" i="61" s="1"/>
  <c r="BC104" i="63"/>
  <c r="AR104" i="61" s="1"/>
  <c r="BC99" i="63"/>
  <c r="AR99" i="61" s="1"/>
  <c r="BC88" i="63"/>
  <c r="AR88" i="61" s="1"/>
  <c r="BC83" i="63"/>
  <c r="AR83" i="61" s="1"/>
  <c r="BC72" i="63"/>
  <c r="AR72" i="61" s="1"/>
  <c r="BC67" i="63"/>
  <c r="AR67" i="61" s="1"/>
  <c r="BC53" i="63"/>
  <c r="AR53" i="61" s="1"/>
  <c r="BM138" i="63"/>
  <c r="AW138" i="61" s="1"/>
  <c r="BC133" i="63"/>
  <c r="AR133" i="61" s="1"/>
  <c r="BH145" i="63"/>
  <c r="BH122" i="63"/>
  <c r="BH82" i="63"/>
  <c r="BH47" i="63"/>
  <c r="BH23" i="63"/>
  <c r="BH126" i="63"/>
  <c r="BH39" i="63"/>
  <c r="BH57" i="63"/>
  <c r="BC92" i="63"/>
  <c r="AR92" i="61" s="1"/>
  <c r="BC135" i="63"/>
  <c r="AR135" i="61" s="1"/>
  <c r="BC60" i="63"/>
  <c r="AR60" i="61" s="1"/>
  <c r="BH151" i="63"/>
  <c r="BH152" i="63" s="1"/>
  <c r="BH134" i="63"/>
  <c r="BC21" i="63"/>
  <c r="AR21" i="61" s="1"/>
  <c r="BC117" i="63"/>
  <c r="AR117" i="61" s="1"/>
  <c r="BC101" i="63"/>
  <c r="AR101" i="61" s="1"/>
  <c r="BC85" i="63"/>
  <c r="AR85" i="61" s="1"/>
  <c r="BC69" i="63"/>
  <c r="AR69" i="61" s="1"/>
  <c r="BC52" i="63"/>
  <c r="AR52" i="61" s="1"/>
  <c r="BC50" i="63"/>
  <c r="AR50" i="61" s="1"/>
  <c r="BH36" i="63"/>
  <c r="BC33" i="63"/>
  <c r="AR33" i="61" s="1"/>
  <c r="BC31" i="63"/>
  <c r="AR31" i="61" s="1"/>
  <c r="BH28" i="63"/>
  <c r="BC17" i="63"/>
  <c r="AR17" i="61" s="1"/>
  <c r="BC26" i="63"/>
  <c r="AR26" i="61" s="1"/>
  <c r="BC14" i="63"/>
  <c r="AR14" i="61" s="1"/>
  <c r="BC15" i="63"/>
  <c r="AR15" i="61" s="1"/>
  <c r="BC132" i="63"/>
  <c r="AR132" i="61" s="1"/>
  <c r="BC119" i="63"/>
  <c r="AR119" i="61" s="1"/>
  <c r="BC103" i="63"/>
  <c r="AR103" i="61" s="1"/>
  <c r="BC100" i="63"/>
  <c r="AR100" i="61" s="1"/>
  <c r="BC87" i="63"/>
  <c r="AR87" i="61" s="1"/>
  <c r="BC71" i="63"/>
  <c r="AR71" i="61" s="1"/>
  <c r="BM126" i="63"/>
  <c r="AW126" i="61" s="1"/>
  <c r="BC121" i="63"/>
  <c r="AR121" i="61" s="1"/>
  <c r="BC11" i="63"/>
  <c r="AR11" i="61" s="1"/>
  <c r="BM48" i="63"/>
  <c r="AW48" i="61" s="1"/>
  <c r="AW54" i="61" s="1"/>
  <c r="BM144" i="63"/>
  <c r="AW144" i="61" s="1"/>
  <c r="AW146" i="61" s="1"/>
  <c r="BC45" i="63"/>
  <c r="AR45" i="61" s="1"/>
  <c r="BH31" i="63"/>
  <c r="BC34" i="63"/>
  <c r="AR34" i="61" s="1"/>
  <c r="BH20" i="63"/>
  <c r="BH29" i="63"/>
  <c r="BH144" i="63"/>
  <c r="BR146" i="63"/>
  <c r="BH139" i="63"/>
  <c r="BC145" i="63"/>
  <c r="AR145" i="61" s="1"/>
  <c r="BC138" i="63"/>
  <c r="AR138" i="61" s="1"/>
  <c r="BC134" i="63"/>
  <c r="AR134" i="61" s="1"/>
  <c r="BC130" i="63"/>
  <c r="AR130" i="61" s="1"/>
  <c r="BC126" i="63"/>
  <c r="AR126" i="61" s="1"/>
  <c r="BC122" i="63"/>
  <c r="AR122" i="61" s="1"/>
  <c r="BC118" i="63"/>
  <c r="AR118" i="61" s="1"/>
  <c r="BC114" i="63"/>
  <c r="AR114" i="61" s="1"/>
  <c r="BC110" i="63"/>
  <c r="AR110" i="61" s="1"/>
  <c r="BC106" i="63"/>
  <c r="AR106" i="61" s="1"/>
  <c r="BC102" i="63"/>
  <c r="AR102" i="61" s="1"/>
  <c r="BC98" i="63"/>
  <c r="AR98" i="61" s="1"/>
  <c r="BC94" i="63"/>
  <c r="AR94" i="61" s="1"/>
  <c r="BC90" i="63"/>
  <c r="AR90" i="61" s="1"/>
  <c r="BC86" i="63"/>
  <c r="AR86" i="61" s="1"/>
  <c r="BC82" i="63"/>
  <c r="AR82" i="61" s="1"/>
  <c r="BC78" i="63"/>
  <c r="AR78" i="61" s="1"/>
  <c r="BC74" i="63"/>
  <c r="AR74" i="61" s="1"/>
  <c r="BC70" i="63"/>
  <c r="AR70" i="61" s="1"/>
  <c r="BC66" i="63"/>
  <c r="AR66" i="61" s="1"/>
  <c r="BC62" i="63"/>
  <c r="AR62" i="61" s="1"/>
  <c r="BC51" i="63"/>
  <c r="AR51" i="61" s="1"/>
  <c r="BC47" i="63"/>
  <c r="AR47" i="61" s="1"/>
  <c r="BC40" i="63"/>
  <c r="AR40" i="61" s="1"/>
  <c r="BC36" i="63"/>
  <c r="AR36" i="61" s="1"/>
  <c r="BC32" i="63"/>
  <c r="AR32" i="61" s="1"/>
  <c r="BM15" i="63"/>
  <c r="AW15" i="61" s="1"/>
  <c r="BM11" i="63"/>
  <c r="AW11" i="61" s="1"/>
  <c r="BH26" i="63"/>
  <c r="BH22" i="63"/>
  <c r="BH14" i="63"/>
  <c r="BR25" i="63"/>
  <c r="BR21" i="63"/>
  <c r="BH18" i="63"/>
  <c r="BC24" i="63"/>
  <c r="AR24" i="61" s="1"/>
  <c r="BC20" i="63"/>
  <c r="AR20" i="61" s="1"/>
  <c r="BC16" i="63"/>
  <c r="AR16" i="61" s="1"/>
  <c r="BC12" i="63"/>
  <c r="AR12" i="61" s="1"/>
  <c r="BC28" i="63"/>
  <c r="AR28" i="61" s="1"/>
  <c r="BM23" i="63"/>
  <c r="AW23" i="61" s="1"/>
  <c r="BM19" i="63"/>
  <c r="AW19" i="61" s="1"/>
  <c r="BH140" i="63"/>
  <c r="BH136" i="63"/>
  <c r="BH132" i="63"/>
  <c r="BH128" i="63"/>
  <c r="BH124" i="63"/>
  <c r="BH120" i="63"/>
  <c r="BH116" i="63"/>
  <c r="BH112" i="63"/>
  <c r="BH108" i="63"/>
  <c r="BH104" i="63"/>
  <c r="BH100" i="63"/>
  <c r="BH96" i="63"/>
  <c r="BH92" i="63"/>
  <c r="BH88" i="63"/>
  <c r="BH84" i="63"/>
  <c r="BH80" i="63"/>
  <c r="BH76" i="63"/>
  <c r="BH72" i="63"/>
  <c r="BH68" i="63"/>
  <c r="BH64" i="63"/>
  <c r="BH60" i="63"/>
  <c r="BH53" i="63"/>
  <c r="BH49" i="63"/>
  <c r="BH45" i="63"/>
  <c r="BH38" i="63"/>
  <c r="BH34" i="63"/>
  <c r="BH30" i="63"/>
  <c r="BR140" i="63"/>
  <c r="BR136" i="63"/>
  <c r="BR132" i="63"/>
  <c r="BR128" i="63"/>
  <c r="BR124" i="63"/>
  <c r="BR120" i="63"/>
  <c r="BR116" i="63"/>
  <c r="BR112" i="63"/>
  <c r="BR108" i="63"/>
  <c r="BR104" i="63"/>
  <c r="BR100" i="63"/>
  <c r="BR96" i="63"/>
  <c r="BR92" i="63"/>
  <c r="BR88" i="63"/>
  <c r="BR84" i="63"/>
  <c r="BR80" i="63"/>
  <c r="BR76" i="63"/>
  <c r="BR72" i="63"/>
  <c r="BR68" i="63"/>
  <c r="BR64" i="63"/>
  <c r="BR60" i="63"/>
  <c r="BR53" i="63"/>
  <c r="BR49" i="63"/>
  <c r="BR45" i="63"/>
  <c r="BR38" i="63"/>
  <c r="BR34" i="63"/>
  <c r="BR30" i="63"/>
  <c r="BR26" i="63"/>
  <c r="BR22" i="63"/>
  <c r="BR18" i="63"/>
  <c r="BR14" i="63"/>
  <c r="BR13" i="63"/>
  <c r="AR151" i="61"/>
  <c r="AR152" i="61" s="1"/>
  <c r="BM152" i="63"/>
  <c r="AR146" i="61" l="1"/>
  <c r="BH146" i="63"/>
  <c r="AW141" i="61"/>
  <c r="AW148" i="61" s="1"/>
  <c r="AW154" i="61" s="1"/>
  <c r="BM146" i="63"/>
  <c r="BM141" i="63"/>
  <c r="BM54" i="63"/>
  <c r="BM42" i="63"/>
  <c r="BR42" i="63"/>
  <c r="BH141" i="63"/>
  <c r="AW42" i="61"/>
  <c r="BC54" i="63"/>
  <c r="AR42" i="61"/>
  <c r="AR141" i="61"/>
  <c r="BH42" i="63"/>
  <c r="BR54" i="63"/>
  <c r="BH54" i="63"/>
  <c r="BC141" i="63"/>
  <c r="BC42" i="63"/>
  <c r="AR54" i="61"/>
  <c r="BR141" i="63"/>
  <c r="BC146" i="63"/>
  <c r="AW156" i="61" l="1"/>
  <c r="AW164" i="61" s="1"/>
  <c r="BM148" i="63"/>
  <c r="BM154" i="63" s="1"/>
  <c r="BM156" i="63" s="1"/>
  <c r="BM164" i="63" s="1"/>
  <c r="BH148" i="63"/>
  <c r="BH154" i="63" s="1"/>
  <c r="BH156" i="63" s="1"/>
  <c r="BH164" i="63" s="1"/>
  <c r="BC148" i="63"/>
  <c r="BC154" i="63" s="1"/>
  <c r="BC156" i="63" s="1"/>
  <c r="BC164" i="63" s="1"/>
  <c r="AR148" i="61"/>
  <c r="AR154" i="61" s="1"/>
  <c r="AR156" i="61" s="1"/>
  <c r="BR148" i="63"/>
  <c r="BR154" i="63" s="1"/>
  <c r="BR156" i="63" s="1"/>
  <c r="BR164" i="63" s="1"/>
  <c r="AW166" i="61" l="1"/>
  <c r="BR168" i="63"/>
  <c r="BM168" i="63"/>
  <c r="BC168" i="63"/>
  <c r="BH168" i="63"/>
  <c r="BS8" i="63" l="1"/>
  <c r="BN8" i="63"/>
  <c r="BM8" i="63"/>
  <c r="BI8" i="63"/>
  <c r="BD8" i="63"/>
  <c r="BC8" i="63"/>
  <c r="BH8" i="63" l="1"/>
  <c r="B164" i="63"/>
  <c r="AY162" i="63"/>
  <c r="AS162" i="61" s="1"/>
  <c r="AX162" i="63"/>
  <c r="AR162" i="61" s="1"/>
  <c r="AT162" i="63"/>
  <c r="AS162" i="63"/>
  <c r="AO162" i="63"/>
  <c r="AN162" i="63"/>
  <c r="AJ162" i="63"/>
  <c r="AI162" i="63"/>
  <c r="AD162" i="63"/>
  <c r="Z162" i="63"/>
  <c r="Y162" i="63"/>
  <c r="T162" i="63"/>
  <c r="P162" i="63"/>
  <c r="O162" i="63"/>
  <c r="AP162" i="63" l="1"/>
  <c r="BF8" i="63"/>
  <c r="BK8" i="63"/>
  <c r="AK162" i="63"/>
  <c r="AL162" i="63" s="1"/>
  <c r="AU162" i="63"/>
  <c r="AV162" i="63" s="1"/>
  <c r="BE8" i="63"/>
  <c r="BJ8" i="63"/>
  <c r="BR8" i="63"/>
  <c r="AZ162" i="63"/>
  <c r="AA162" i="63"/>
  <c r="BA162" i="63"/>
  <c r="J162" i="63"/>
  <c r="AB162" i="63"/>
  <c r="E162" i="63"/>
  <c r="B162" i="63" s="1"/>
  <c r="AQ162" i="63"/>
  <c r="R162" i="63"/>
  <c r="F162" i="63"/>
  <c r="Q162" i="63"/>
  <c r="AY161" i="63"/>
  <c r="AS161" i="61" s="1"/>
  <c r="AX161" i="63"/>
  <c r="AR161" i="61" s="1"/>
  <c r="AT161" i="63"/>
  <c r="AS161" i="63"/>
  <c r="AO161" i="63"/>
  <c r="AN161" i="63"/>
  <c r="AJ161" i="63"/>
  <c r="AI161" i="63"/>
  <c r="AE161" i="63"/>
  <c r="AD161" i="63"/>
  <c r="Z161" i="63"/>
  <c r="Y161" i="63"/>
  <c r="U161" i="63"/>
  <c r="T161" i="63"/>
  <c r="P161" i="63"/>
  <c r="O161" i="63"/>
  <c r="AY160" i="63"/>
  <c r="AS160" i="61" s="1"/>
  <c r="AX160" i="63"/>
  <c r="AR160" i="61" s="1"/>
  <c r="AT160" i="63"/>
  <c r="AS160" i="63"/>
  <c r="AO160" i="63"/>
  <c r="AN160" i="63"/>
  <c r="AJ160" i="63"/>
  <c r="AI160" i="63"/>
  <c r="AE160" i="63"/>
  <c r="AD160" i="63"/>
  <c r="Z160" i="63"/>
  <c r="Y160" i="63"/>
  <c r="T160" i="63"/>
  <c r="O160" i="63"/>
  <c r="AY159" i="63"/>
  <c r="AS159" i="61" s="1"/>
  <c r="AX159" i="63"/>
  <c r="AR159" i="61" s="1"/>
  <c r="AT159" i="63"/>
  <c r="AS159" i="63"/>
  <c r="AO159" i="63"/>
  <c r="AN159" i="63"/>
  <c r="AJ159" i="63"/>
  <c r="AI159" i="63"/>
  <c r="AE159" i="63"/>
  <c r="AD159" i="63"/>
  <c r="Z159" i="63"/>
  <c r="Y159" i="63"/>
  <c r="T159" i="63"/>
  <c r="O159" i="63"/>
  <c r="AY158" i="63"/>
  <c r="AS158" i="61" s="1"/>
  <c r="AX158" i="63"/>
  <c r="AR158" i="61" s="1"/>
  <c r="AT158" i="63"/>
  <c r="AS158" i="63"/>
  <c r="AO158" i="63"/>
  <c r="AN158" i="63"/>
  <c r="AJ158" i="63"/>
  <c r="AI158" i="63"/>
  <c r="AE158" i="63"/>
  <c r="AD158" i="63"/>
  <c r="Z158" i="63"/>
  <c r="Y158" i="63"/>
  <c r="U158" i="63"/>
  <c r="T158" i="63"/>
  <c r="P158" i="63"/>
  <c r="O158" i="63"/>
  <c r="B157" i="63"/>
  <c r="AR164" i="61" l="1"/>
  <c r="AA161" i="63"/>
  <c r="AU161" i="63"/>
  <c r="BT8" i="63"/>
  <c r="BP8" i="63"/>
  <c r="BO8" i="63"/>
  <c r="BU8" i="63"/>
  <c r="AF158" i="63"/>
  <c r="AA159" i="63"/>
  <c r="V158" i="63"/>
  <c r="AQ159" i="63"/>
  <c r="BA159" i="63"/>
  <c r="AV160" i="63"/>
  <c r="Q158" i="63"/>
  <c r="AU160" i="63"/>
  <c r="AK161" i="63"/>
  <c r="AV161" i="63"/>
  <c r="BA158" i="63"/>
  <c r="AZ158" i="63" s="1"/>
  <c r="AZ159" i="63"/>
  <c r="W158" i="63"/>
  <c r="AG158" i="63"/>
  <c r="AU158" i="63"/>
  <c r="AF159" i="63"/>
  <c r="AP159" i="63"/>
  <c r="AF161" i="63"/>
  <c r="AZ161" i="63"/>
  <c r="AQ161" i="63"/>
  <c r="AB161" i="63"/>
  <c r="AA160" i="63"/>
  <c r="AG160" i="63"/>
  <c r="AL161" i="63"/>
  <c r="J160" i="63"/>
  <c r="AF160" i="63"/>
  <c r="AP160" i="63"/>
  <c r="BA160" i="63"/>
  <c r="AG159" i="63"/>
  <c r="E160" i="63"/>
  <c r="B160" i="63" s="1"/>
  <c r="J161" i="63"/>
  <c r="AB160" i="63"/>
  <c r="F161" i="63"/>
  <c r="K161" i="63"/>
  <c r="J159" i="63"/>
  <c r="AQ160" i="63"/>
  <c r="AG161" i="63"/>
  <c r="AP161" i="63"/>
  <c r="AV159" i="63"/>
  <c r="J158" i="63"/>
  <c r="AL160" i="63"/>
  <c r="AZ160" i="63"/>
  <c r="AK158" i="63"/>
  <c r="E161" i="63"/>
  <c r="B161" i="63" s="1"/>
  <c r="E158" i="63"/>
  <c r="B158" i="63" s="1"/>
  <c r="BA161" i="63"/>
  <c r="AA158" i="63"/>
  <c r="AB159" i="63"/>
  <c r="R158" i="63"/>
  <c r="AV158" i="63"/>
  <c r="AL159" i="63"/>
  <c r="G162" i="63"/>
  <c r="H162" i="63" s="1"/>
  <c r="AB158" i="63"/>
  <c r="AQ158" i="63"/>
  <c r="K158" i="63"/>
  <c r="AP158" i="63"/>
  <c r="AK159" i="63"/>
  <c r="AU159" i="63"/>
  <c r="AK160" i="63"/>
  <c r="AL158" i="63"/>
  <c r="F158" i="63"/>
  <c r="E159" i="63"/>
  <c r="B159" i="63" s="1"/>
  <c r="AX151" i="63"/>
  <c r="AS151" i="63"/>
  <c r="AN151" i="63"/>
  <c r="AS152" i="63" l="1"/>
  <c r="AM151" i="61"/>
  <c r="G158" i="63"/>
  <c r="H158" i="63"/>
  <c r="L158" i="63"/>
  <c r="M158" i="63"/>
  <c r="AX152" i="63"/>
  <c r="AI151" i="63"/>
  <c r="AD151" i="63"/>
  <c r="Y151" i="63"/>
  <c r="T151" i="63"/>
  <c r="T152" i="63" l="1"/>
  <c r="J151" i="63"/>
  <c r="Y152" i="63"/>
  <c r="AC151" i="61"/>
  <c r="AI152" i="63"/>
  <c r="AH151" i="61"/>
  <c r="AN152" i="63"/>
  <c r="AD152" i="63"/>
  <c r="O151" i="63"/>
  <c r="O152" i="63" l="1"/>
  <c r="X151" i="61"/>
  <c r="S151" i="61" s="1"/>
  <c r="E151" i="63"/>
  <c r="E152" i="63" s="1"/>
  <c r="J152" i="63" l="1"/>
  <c r="AY145" i="63" l="1"/>
  <c r="AX145" i="63"/>
  <c r="AT145" i="63"/>
  <c r="AN145" i="61" s="1"/>
  <c r="AS145" i="63"/>
  <c r="AM145" i="61" s="1"/>
  <c r="AN145" i="63"/>
  <c r="AI145" i="63"/>
  <c r="AH145" i="61" s="1"/>
  <c r="AD145" i="63"/>
  <c r="Y145" i="63"/>
  <c r="AC145" i="61" s="1"/>
  <c r="T145" i="63"/>
  <c r="J145" i="63" l="1"/>
  <c r="AU145" i="63"/>
  <c r="AV145" i="63" s="1"/>
  <c r="AZ145" i="63"/>
  <c r="BA145" i="63"/>
  <c r="O145" i="63" l="1"/>
  <c r="X145" i="61" l="1"/>
  <c r="S145" i="61" s="1"/>
  <c r="E145" i="63"/>
  <c r="AY144" i="63"/>
  <c r="AX144" i="63"/>
  <c r="AT144" i="63"/>
  <c r="AS144" i="63"/>
  <c r="AN144" i="63"/>
  <c r="AN146" i="63" s="1"/>
  <c r="AI144" i="63"/>
  <c r="AD144" i="63"/>
  <c r="AD146" i="63" s="1"/>
  <c r="Y144" i="63"/>
  <c r="T144" i="63"/>
  <c r="Y146" i="63" l="1"/>
  <c r="AC144" i="61"/>
  <c r="AS146" i="63"/>
  <c r="AM144" i="61"/>
  <c r="T146" i="63"/>
  <c r="J144" i="63"/>
  <c r="J146" i="63" s="1"/>
  <c r="AI146" i="63"/>
  <c r="AH144" i="61"/>
  <c r="AT146" i="63"/>
  <c r="AN144" i="61"/>
  <c r="AU144" i="63"/>
  <c r="AY146" i="63"/>
  <c r="AX146" i="63" s="1"/>
  <c r="BA144" i="63"/>
  <c r="BA146" i="63" s="1"/>
  <c r="AZ144" i="63"/>
  <c r="AV144" i="63"/>
  <c r="O144" i="63"/>
  <c r="O146" i="63" l="1"/>
  <c r="X144" i="61"/>
  <c r="S144" i="61" s="1"/>
  <c r="E144" i="63"/>
  <c r="E146" i="63" s="1"/>
  <c r="AZ146" i="63"/>
  <c r="AV146" i="63"/>
  <c r="AU146" i="63" s="1"/>
  <c r="AY140" i="63"/>
  <c r="AX140" i="63"/>
  <c r="AT140" i="63"/>
  <c r="AN140" i="61" s="1"/>
  <c r="AS140" i="63"/>
  <c r="AM140" i="61" s="1"/>
  <c r="AN140" i="63"/>
  <c r="AU140" i="63" l="1"/>
  <c r="AV140" i="63" s="1"/>
  <c r="AZ140" i="63"/>
  <c r="BA140" i="63" s="1"/>
  <c r="AI140" i="63"/>
  <c r="AH140" i="61" s="1"/>
  <c r="AD140" i="63"/>
  <c r="Y140" i="63"/>
  <c r="AC140" i="61" s="1"/>
  <c r="T140" i="63" l="1"/>
  <c r="J140" i="63" s="1"/>
  <c r="O140" i="63"/>
  <c r="X140" i="61" l="1"/>
  <c r="S140" i="61" s="1"/>
  <c r="E140" i="63"/>
  <c r="AY139" i="63"/>
  <c r="AX139" i="63"/>
  <c r="AT139" i="63"/>
  <c r="AN139" i="61" s="1"/>
  <c r="AS139" i="63"/>
  <c r="AM139" i="61" s="1"/>
  <c r="AU139" i="63" l="1"/>
  <c r="AZ139" i="63"/>
  <c r="AV139" i="63"/>
  <c r="BA139" i="63"/>
  <c r="AN139" i="63"/>
  <c r="AI139" i="63"/>
  <c r="AH139" i="61" s="1"/>
  <c r="AD139" i="63"/>
  <c r="Y139" i="63"/>
  <c r="AC139" i="61" s="1"/>
  <c r="T139" i="63" l="1"/>
  <c r="J139" i="63" s="1"/>
  <c r="O139" i="63"/>
  <c r="X139" i="61" l="1"/>
  <c r="S139" i="61" s="1"/>
  <c r="E139" i="63"/>
  <c r="AY138" i="63"/>
  <c r="AX138" i="63"/>
  <c r="AT138" i="63"/>
  <c r="AN138" i="61" s="1"/>
  <c r="AS138" i="63"/>
  <c r="AM138" i="61" s="1"/>
  <c r="AN138" i="63"/>
  <c r="AI138" i="63"/>
  <c r="AH138" i="61" s="1"/>
  <c r="AD138" i="63"/>
  <c r="Y138" i="63"/>
  <c r="AC138" i="61" s="1"/>
  <c r="AV138" i="63" l="1"/>
  <c r="AU138" i="63"/>
  <c r="BA138" i="63"/>
  <c r="AZ138" i="63"/>
  <c r="T138" i="63"/>
  <c r="J138" i="63" s="1"/>
  <c r="O138" i="63"/>
  <c r="X138" i="61" l="1"/>
  <c r="S138" i="61" s="1"/>
  <c r="E138" i="63"/>
  <c r="AY137" i="63"/>
  <c r="AX137" i="63"/>
  <c r="AT137" i="63"/>
  <c r="AN137" i="61" s="1"/>
  <c r="AS137" i="63"/>
  <c r="AM137" i="61" s="1"/>
  <c r="AN137" i="63"/>
  <c r="AI137" i="63"/>
  <c r="AH137" i="61" s="1"/>
  <c r="AD137" i="63"/>
  <c r="Y137" i="63"/>
  <c r="AC137" i="61" s="1"/>
  <c r="T137" i="63"/>
  <c r="J137" i="63" l="1"/>
  <c r="AV137" i="63"/>
  <c r="AU137" i="63"/>
  <c r="BA137" i="63"/>
  <c r="AZ137" i="63"/>
  <c r="O137" i="63" l="1"/>
  <c r="E137" i="63" l="1"/>
  <c r="X137" i="61"/>
  <c r="S137" i="61" s="1"/>
  <c r="AY136" i="63"/>
  <c r="AX136" i="63"/>
  <c r="AT136" i="63"/>
  <c r="AN136" i="61" s="1"/>
  <c r="AS136" i="63"/>
  <c r="AM136" i="61" s="1"/>
  <c r="AN136" i="63"/>
  <c r="AI136" i="63"/>
  <c r="AH136" i="61" s="1"/>
  <c r="AD136" i="63"/>
  <c r="Y136" i="63"/>
  <c r="AC136" i="61" s="1"/>
  <c r="T136" i="63"/>
  <c r="J136" i="63" l="1"/>
  <c r="AV136" i="63"/>
  <c r="AZ136" i="63"/>
  <c r="BA136" i="63"/>
  <c r="AU136" i="63"/>
  <c r="O136" i="63"/>
  <c r="E136" i="63" l="1"/>
  <c r="X136" i="61"/>
  <c r="S136" i="61" s="1"/>
  <c r="AY135" i="63"/>
  <c r="AX135" i="63"/>
  <c r="AT135" i="63"/>
  <c r="AN135" i="61" s="1"/>
  <c r="AS135" i="63"/>
  <c r="AM135" i="61" s="1"/>
  <c r="AZ135" i="63" l="1"/>
  <c r="AU135" i="63"/>
  <c r="BA135" i="63"/>
  <c r="AV135" i="63"/>
  <c r="AN135" i="63"/>
  <c r="AI135" i="63"/>
  <c r="AH135" i="61" s="1"/>
  <c r="AD135" i="63"/>
  <c r="Y135" i="63"/>
  <c r="AC135" i="61" s="1"/>
  <c r="T135" i="63" l="1"/>
  <c r="J135" i="63" s="1"/>
  <c r="O135" i="63"/>
  <c r="X135" i="61" l="1"/>
  <c r="S135" i="61" s="1"/>
  <c r="E135" i="63"/>
  <c r="AY134" i="63"/>
  <c r="AX134" i="63"/>
  <c r="AT134" i="63"/>
  <c r="AN134" i="61" s="1"/>
  <c r="AS134" i="63"/>
  <c r="AM134" i="61" s="1"/>
  <c r="AN134" i="63"/>
  <c r="AU134" i="63" l="1"/>
  <c r="AV134" i="63" s="1"/>
  <c r="AZ134" i="63"/>
  <c r="BA134" i="63" s="1"/>
  <c r="AI134" i="63"/>
  <c r="AH134" i="61" s="1"/>
  <c r="AD134" i="63"/>
  <c r="Y134" i="63"/>
  <c r="AC134" i="61" s="1"/>
  <c r="T134" i="63" l="1"/>
  <c r="J134" i="63" s="1"/>
  <c r="O134" i="63"/>
  <c r="AY133" i="63"/>
  <c r="AX133" i="63"/>
  <c r="AT133" i="63"/>
  <c r="AN133" i="61" s="1"/>
  <c r="AS133" i="63"/>
  <c r="AM133" i="61" s="1"/>
  <c r="AN133" i="63"/>
  <c r="E134" i="63" l="1"/>
  <c r="X134" i="61"/>
  <c r="S134" i="61" s="1"/>
  <c r="AU133" i="63"/>
  <c r="AV133" i="63" s="1"/>
  <c r="AI133" i="63"/>
  <c r="AH133" i="61" s="1"/>
  <c r="AD133" i="63"/>
  <c r="Y133" i="63"/>
  <c r="AC133" i="61" s="1"/>
  <c r="T133" i="63"/>
  <c r="J133" i="63" l="1"/>
  <c r="O133" i="63"/>
  <c r="X133" i="61" l="1"/>
  <c r="S133" i="61" s="1"/>
  <c r="E133" i="63"/>
  <c r="AY132" i="63"/>
  <c r="AX132" i="63"/>
  <c r="AT132" i="63"/>
  <c r="AN132" i="61" s="1"/>
  <c r="AS132" i="63"/>
  <c r="AM132" i="61" s="1"/>
  <c r="AN132" i="63"/>
  <c r="AI132" i="63"/>
  <c r="AH132" i="61" s="1"/>
  <c r="AD132" i="63"/>
  <c r="Y132" i="63"/>
  <c r="AC132" i="61" s="1"/>
  <c r="AU132" i="63" l="1"/>
  <c r="AV132" i="63" s="1"/>
  <c r="T132" i="63"/>
  <c r="J132" i="63" s="1"/>
  <c r="O132" i="63" l="1"/>
  <c r="AY131" i="63"/>
  <c r="AX131" i="63"/>
  <c r="AT131" i="63"/>
  <c r="AN131" i="61" s="1"/>
  <c r="AS131" i="63"/>
  <c r="AM131" i="61" s="1"/>
  <c r="X132" i="61" l="1"/>
  <c r="S132" i="61" s="1"/>
  <c r="E132" i="63"/>
  <c r="AU131" i="63"/>
  <c r="AV131" i="63" s="1"/>
  <c r="AN131" i="63"/>
  <c r="AI131" i="63"/>
  <c r="AH131" i="61" s="1"/>
  <c r="AD131" i="63"/>
  <c r="Y131" i="63"/>
  <c r="AC131" i="61" s="1"/>
  <c r="T131" i="63" l="1"/>
  <c r="J131" i="63" s="1"/>
  <c r="O131" i="63"/>
  <c r="AY130" i="63"/>
  <c r="AX130" i="63"/>
  <c r="AT130" i="63"/>
  <c r="AN130" i="61" s="1"/>
  <c r="AS130" i="63"/>
  <c r="AM130" i="61" s="1"/>
  <c r="AN130" i="63"/>
  <c r="AI130" i="63"/>
  <c r="AH130" i="61" s="1"/>
  <c r="AD130" i="63"/>
  <c r="Y130" i="63"/>
  <c r="AC130" i="61" s="1"/>
  <c r="T130" i="63"/>
  <c r="O130" i="63"/>
  <c r="X131" i="61" l="1"/>
  <c r="S131" i="61" s="1"/>
  <c r="E131" i="63"/>
  <c r="J130" i="63"/>
  <c r="X130" i="61"/>
  <c r="S130" i="61" s="1"/>
  <c r="E130" i="63"/>
  <c r="AU130" i="63"/>
  <c r="AV130" i="63" s="1"/>
  <c r="AY129" i="63"/>
  <c r="AX129" i="63"/>
  <c r="AT129" i="63"/>
  <c r="AN129" i="61" s="1"/>
  <c r="AS129" i="63"/>
  <c r="AM129" i="61" s="1"/>
  <c r="AN129" i="63"/>
  <c r="AI129" i="63"/>
  <c r="AH129" i="61" s="1"/>
  <c r="AD129" i="63"/>
  <c r="Y129" i="63"/>
  <c r="AC129" i="61" s="1"/>
  <c r="T129" i="63"/>
  <c r="J129" i="63" l="1"/>
  <c r="AU129" i="63"/>
  <c r="AV129" i="63" s="1"/>
  <c r="O129" i="63"/>
  <c r="AY128" i="63"/>
  <c r="AX128" i="63"/>
  <c r="AT128" i="63"/>
  <c r="AN128" i="61" s="1"/>
  <c r="AS128" i="63"/>
  <c r="AM128" i="61" s="1"/>
  <c r="X129" i="61" l="1"/>
  <c r="S129" i="61" s="1"/>
  <c r="E129" i="63"/>
  <c r="AU128" i="63"/>
  <c r="AV128" i="63" s="1"/>
  <c r="AN128" i="63"/>
  <c r="AI128" i="63"/>
  <c r="AH128" i="61" s="1"/>
  <c r="AD128" i="63"/>
  <c r="Y128" i="63"/>
  <c r="AC128" i="61" s="1"/>
  <c r="T128" i="63" l="1"/>
  <c r="J128" i="63" s="1"/>
  <c r="O128" i="63"/>
  <c r="X128" i="61" l="1"/>
  <c r="S128" i="61" s="1"/>
  <c r="E128" i="63"/>
  <c r="AY127" i="63"/>
  <c r="AX127" i="63"/>
  <c r="AT127" i="63"/>
  <c r="AN127" i="61" s="1"/>
  <c r="AS127" i="63"/>
  <c r="AM127" i="61" s="1"/>
  <c r="AN127" i="63"/>
  <c r="AI127" i="63"/>
  <c r="AH127" i="61" s="1"/>
  <c r="AD127" i="63"/>
  <c r="Y127" i="63"/>
  <c r="AC127" i="61" s="1"/>
  <c r="T127" i="63"/>
  <c r="O127" i="63"/>
  <c r="AY126" i="63"/>
  <c r="AX126" i="63"/>
  <c r="AT126" i="63"/>
  <c r="AN126" i="61" s="1"/>
  <c r="AS126" i="63"/>
  <c r="AM126" i="61" s="1"/>
  <c r="AN126" i="63"/>
  <c r="J127" i="63" l="1"/>
  <c r="X127" i="61"/>
  <c r="S127" i="61" s="1"/>
  <c r="E127" i="63"/>
  <c r="AU127" i="63"/>
  <c r="AV127" i="63" s="1"/>
  <c r="AU126" i="63"/>
  <c r="AV126" i="63" s="1"/>
  <c r="AI126" i="63"/>
  <c r="AH126" i="61" s="1"/>
  <c r="AD126" i="63"/>
  <c r="Y126" i="63"/>
  <c r="AC126" i="61" s="1"/>
  <c r="T126" i="63"/>
  <c r="O126" i="63"/>
  <c r="AY125" i="63"/>
  <c r="AX125" i="63"/>
  <c r="AT125" i="63"/>
  <c r="AN125" i="61" s="1"/>
  <c r="AS125" i="63"/>
  <c r="AM125" i="61" s="1"/>
  <c r="J126" i="63" l="1"/>
  <c r="E126" i="63"/>
  <c r="X126" i="61"/>
  <c r="S126" i="61" s="1"/>
  <c r="AZ125" i="63"/>
  <c r="BA125" i="63"/>
  <c r="AV125" i="63"/>
  <c r="AU125" i="63"/>
  <c r="AN125" i="63"/>
  <c r="AI125" i="63"/>
  <c r="AH125" i="61" s="1"/>
  <c r="AD125" i="63"/>
  <c r="Y125" i="63"/>
  <c r="AC125" i="61" s="1"/>
  <c r="T125" i="63" l="1"/>
  <c r="J125" i="63" s="1"/>
  <c r="O125" i="63"/>
  <c r="AY124" i="63"/>
  <c r="AX124" i="63"/>
  <c r="AT124" i="63"/>
  <c r="AN124" i="61" s="1"/>
  <c r="AS124" i="63"/>
  <c r="AM124" i="61" s="1"/>
  <c r="AN124" i="63"/>
  <c r="AI124" i="63"/>
  <c r="AH124" i="61" s="1"/>
  <c r="AD124" i="63"/>
  <c r="Y124" i="63"/>
  <c r="AC124" i="61" s="1"/>
  <c r="E125" i="63" l="1"/>
  <c r="X125" i="61"/>
  <c r="S125" i="61" s="1"/>
  <c r="AU124" i="63"/>
  <c r="AV124" i="63" s="1"/>
  <c r="T124" i="63"/>
  <c r="J124" i="63" s="1"/>
  <c r="O124" i="63"/>
  <c r="X124" i="61" l="1"/>
  <c r="S124" i="61" s="1"/>
  <c r="E124" i="63"/>
  <c r="AY123" i="63"/>
  <c r="AX123" i="63"/>
  <c r="AT123" i="63"/>
  <c r="AN123" i="61" s="1"/>
  <c r="AS123" i="63"/>
  <c r="AM123" i="61" s="1"/>
  <c r="AU123" i="63" l="1"/>
  <c r="AZ123" i="63"/>
  <c r="AV123" i="63"/>
  <c r="BA123" i="63"/>
  <c r="AN123" i="63"/>
  <c r="AI123" i="63"/>
  <c r="AH123" i="61" s="1"/>
  <c r="AD123" i="63"/>
  <c r="Y123" i="63"/>
  <c r="AC123" i="61" s="1"/>
  <c r="T123" i="63"/>
  <c r="J123" i="63" l="1"/>
  <c r="O123" i="63"/>
  <c r="AY122" i="63"/>
  <c r="AX122" i="63"/>
  <c r="AT122" i="63"/>
  <c r="AN122" i="61" s="1"/>
  <c r="AS122" i="63"/>
  <c r="AM122" i="61" s="1"/>
  <c r="AN122" i="63"/>
  <c r="X123" i="61" l="1"/>
  <c r="S123" i="61" s="1"/>
  <c r="E123" i="63"/>
  <c r="AU122" i="63"/>
  <c r="AV122" i="63" s="1"/>
  <c r="AI122" i="63"/>
  <c r="AH122" i="61" s="1"/>
  <c r="AD122" i="63"/>
  <c r="Y122" i="63"/>
  <c r="AC122" i="61" s="1"/>
  <c r="T122" i="63"/>
  <c r="O122" i="63"/>
  <c r="AY121" i="63"/>
  <c r="AX121" i="63"/>
  <c r="AT121" i="63"/>
  <c r="AN121" i="61" s="1"/>
  <c r="AS121" i="63"/>
  <c r="AM121" i="61" s="1"/>
  <c r="AN121" i="63"/>
  <c r="J122" i="63" l="1"/>
  <c r="X122" i="61"/>
  <c r="S122" i="61" s="1"/>
  <c r="E122" i="63"/>
  <c r="AU121" i="63"/>
  <c r="AV121" i="63" s="1"/>
  <c r="AI121" i="63"/>
  <c r="AH121" i="61" s="1"/>
  <c r="AD121" i="63"/>
  <c r="Y121" i="63"/>
  <c r="AC121" i="61" s="1"/>
  <c r="T121" i="63" l="1"/>
  <c r="J121" i="63" s="1"/>
  <c r="O121" i="63"/>
  <c r="AY120" i="63"/>
  <c r="AX120" i="63"/>
  <c r="AT120" i="63"/>
  <c r="AN120" i="61" s="1"/>
  <c r="AS120" i="63"/>
  <c r="AM120" i="61" s="1"/>
  <c r="X121" i="61" l="1"/>
  <c r="S121" i="61" s="1"/>
  <c r="E121" i="63"/>
  <c r="AU120" i="63"/>
  <c r="AV120" i="63" s="1"/>
  <c r="AZ120" i="63"/>
  <c r="BA120" i="63" s="1"/>
  <c r="AN120" i="63"/>
  <c r="AI120" i="63"/>
  <c r="AH120" i="61" s="1"/>
  <c r="AD120" i="63"/>
  <c r="Y120" i="63"/>
  <c r="AC120" i="61" s="1"/>
  <c r="T120" i="63" l="1"/>
  <c r="J120" i="63" s="1"/>
  <c r="O120" i="63"/>
  <c r="AY119" i="63"/>
  <c r="AX119" i="63"/>
  <c r="AT119" i="63"/>
  <c r="AS119" i="63"/>
  <c r="AM119" i="61" s="1"/>
  <c r="AN119" i="63"/>
  <c r="X120" i="61" l="1"/>
  <c r="S120" i="61" s="1"/>
  <c r="E120" i="63"/>
  <c r="AU119" i="63"/>
  <c r="AV119" i="63" s="1"/>
  <c r="AN119" i="61"/>
  <c r="AI119" i="63"/>
  <c r="AH119" i="61" s="1"/>
  <c r="AD119" i="63"/>
  <c r="Y119" i="63"/>
  <c r="AC119" i="61" s="1"/>
  <c r="T119" i="63"/>
  <c r="O119" i="63"/>
  <c r="AY118" i="63"/>
  <c r="AX118" i="63"/>
  <c r="AT118" i="63"/>
  <c r="AN118" i="61" s="1"/>
  <c r="AS118" i="63"/>
  <c r="AM118" i="61" s="1"/>
  <c r="X119" i="61" l="1"/>
  <c r="S119" i="61" s="1"/>
  <c r="E119" i="63"/>
  <c r="J119" i="63"/>
  <c r="AZ118" i="63"/>
  <c r="BA118" i="63" s="1"/>
  <c r="AU118" i="63"/>
  <c r="AV118" i="63" s="1"/>
  <c r="AN118" i="63"/>
  <c r="AI118" i="63"/>
  <c r="AH118" i="61" s="1"/>
  <c r="AD118" i="63"/>
  <c r="Y118" i="63"/>
  <c r="AC118" i="61" s="1"/>
  <c r="T118" i="63" l="1"/>
  <c r="J118" i="63" s="1"/>
  <c r="O118" i="63" l="1"/>
  <c r="AY117" i="63"/>
  <c r="AX117" i="63"/>
  <c r="AT117" i="63"/>
  <c r="AN117" i="61" s="1"/>
  <c r="AS117" i="63"/>
  <c r="AM117" i="61" s="1"/>
  <c r="AN117" i="63"/>
  <c r="AI117" i="63"/>
  <c r="AH117" i="61" s="1"/>
  <c r="AD117" i="63"/>
  <c r="Y117" i="63"/>
  <c r="AC117" i="61" s="1"/>
  <c r="T117" i="63"/>
  <c r="O117" i="63"/>
  <c r="AY116" i="63"/>
  <c r="AX116" i="63"/>
  <c r="AT116" i="63"/>
  <c r="AN116" i="61" s="1"/>
  <c r="AS116" i="63"/>
  <c r="AM116" i="61" s="1"/>
  <c r="J117" i="63" l="1"/>
  <c r="X118" i="61"/>
  <c r="S118" i="61" s="1"/>
  <c r="E118" i="63"/>
  <c r="X117" i="61"/>
  <c r="S117" i="61" s="1"/>
  <c r="E117" i="63"/>
  <c r="AZ116" i="63"/>
  <c r="AU117" i="63"/>
  <c r="AV117" i="63" s="1"/>
  <c r="BA116" i="63"/>
  <c r="AU116" i="63"/>
  <c r="AV116" i="63"/>
  <c r="AN116" i="63"/>
  <c r="AI116" i="63"/>
  <c r="AH116" i="61" s="1"/>
  <c r="AD116" i="63"/>
  <c r="Y116" i="63"/>
  <c r="AC116" i="61" s="1"/>
  <c r="T116" i="63"/>
  <c r="J116" i="63" l="1"/>
  <c r="O116" i="63"/>
  <c r="X116" i="61" l="1"/>
  <c r="S116" i="61" s="1"/>
  <c r="E116" i="63"/>
  <c r="AY115" i="63"/>
  <c r="AX115" i="63"/>
  <c r="AT115" i="63"/>
  <c r="AN115" i="61" s="1"/>
  <c r="AS115" i="63"/>
  <c r="AM115" i="61" s="1"/>
  <c r="AN115" i="63"/>
  <c r="AI115" i="63"/>
  <c r="AH115" i="61" s="1"/>
  <c r="AD115" i="63"/>
  <c r="Y115" i="63"/>
  <c r="AC115" i="61" s="1"/>
  <c r="T115" i="63"/>
  <c r="O115" i="63"/>
  <c r="AY114" i="63"/>
  <c r="AX114" i="63"/>
  <c r="AT114" i="63"/>
  <c r="AN114" i="61" s="1"/>
  <c r="AS114" i="63"/>
  <c r="AM114" i="61" s="1"/>
  <c r="AN114" i="63"/>
  <c r="AI114" i="63"/>
  <c r="AH114" i="61" s="1"/>
  <c r="AD114" i="63"/>
  <c r="Y114" i="63"/>
  <c r="AC114" i="61" s="1"/>
  <c r="T114" i="63"/>
  <c r="O114" i="63"/>
  <c r="AY113" i="63"/>
  <c r="AX113" i="63"/>
  <c r="AT113" i="63"/>
  <c r="AN113" i="61" s="1"/>
  <c r="AS113" i="63"/>
  <c r="AM113" i="61" s="1"/>
  <c r="X115" i="61" l="1"/>
  <c r="S115" i="61" s="1"/>
  <c r="E115" i="63"/>
  <c r="J114" i="63"/>
  <c r="X114" i="61"/>
  <c r="S114" i="61" s="1"/>
  <c r="E114" i="63"/>
  <c r="J115" i="63"/>
  <c r="AU115" i="63"/>
  <c r="AV115" i="63" s="1"/>
  <c r="AZ113" i="63"/>
  <c r="BA113" i="63" s="1"/>
  <c r="AZ114" i="63"/>
  <c r="BA114" i="63"/>
  <c r="AU113" i="63"/>
  <c r="AV113" i="63" s="1"/>
  <c r="AU114" i="63"/>
  <c r="AV114" i="63"/>
  <c r="AN113" i="63"/>
  <c r="AI113" i="63"/>
  <c r="AH113" i="61" s="1"/>
  <c r="AD113" i="63"/>
  <c r="Y113" i="63"/>
  <c r="AC113" i="61" s="1"/>
  <c r="T113" i="63"/>
  <c r="O113" i="63"/>
  <c r="J113" i="63" l="1"/>
  <c r="E113" i="63"/>
  <c r="X113" i="61"/>
  <c r="S113" i="61" s="1"/>
  <c r="AY112" i="63"/>
  <c r="AX112" i="63"/>
  <c r="AT112" i="63"/>
  <c r="AN112" i="61" s="1"/>
  <c r="AS112" i="63"/>
  <c r="AM112" i="61" s="1"/>
  <c r="AN112" i="63"/>
  <c r="AU112" i="63" l="1"/>
  <c r="AV112" i="63"/>
  <c r="AZ112" i="63"/>
  <c r="BA112" i="63"/>
  <c r="AI112" i="63"/>
  <c r="AH112" i="61" s="1"/>
  <c r="AD112" i="63"/>
  <c r="Y112" i="63"/>
  <c r="AC112" i="61" s="1"/>
  <c r="T112" i="63"/>
  <c r="J112" i="63" l="1"/>
  <c r="O112" i="63"/>
  <c r="AY111" i="63"/>
  <c r="AX111" i="63"/>
  <c r="AT111" i="63"/>
  <c r="AN111" i="61" s="1"/>
  <c r="AS111" i="63"/>
  <c r="AM111" i="61" s="1"/>
  <c r="X112" i="61" l="1"/>
  <c r="S112" i="61" s="1"/>
  <c r="E112" i="63"/>
  <c r="AZ111" i="63"/>
  <c r="BA111" i="63" s="1"/>
  <c r="AU111" i="63"/>
  <c r="AV111" i="63" s="1"/>
  <c r="AN111" i="63"/>
  <c r="AI111" i="63"/>
  <c r="AH111" i="61" s="1"/>
  <c r="AD111" i="63"/>
  <c r="Y111" i="63"/>
  <c r="AC111" i="61" s="1"/>
  <c r="T111" i="63" l="1"/>
  <c r="J111" i="63" s="1"/>
  <c r="O111" i="63"/>
  <c r="X111" i="61" l="1"/>
  <c r="S111" i="61" s="1"/>
  <c r="E111" i="63"/>
  <c r="AY110" i="63"/>
  <c r="AX110" i="63"/>
  <c r="AT110" i="63"/>
  <c r="AN110" i="61" s="1"/>
  <c r="AS110" i="63"/>
  <c r="AM110" i="61" s="1"/>
  <c r="AN110" i="63"/>
  <c r="AI110" i="63"/>
  <c r="AH110" i="61" s="1"/>
  <c r="AD110" i="63"/>
  <c r="Y110" i="63"/>
  <c r="AC110" i="61" s="1"/>
  <c r="T110" i="63"/>
  <c r="J110" i="63" l="1"/>
  <c r="AU110" i="63"/>
  <c r="AV110" i="63" s="1"/>
  <c r="O110" i="63" l="1"/>
  <c r="AY109" i="63"/>
  <c r="AX109" i="63"/>
  <c r="AT109" i="63"/>
  <c r="AN109" i="61" s="1"/>
  <c r="AS109" i="63"/>
  <c r="AM109" i="61" s="1"/>
  <c r="X110" i="61" l="1"/>
  <c r="S110" i="61" s="1"/>
  <c r="E110" i="63"/>
  <c r="AU109" i="63"/>
  <c r="AV109" i="63" s="1"/>
  <c r="AN109" i="63" l="1"/>
  <c r="AI109" i="63"/>
  <c r="AH109" i="61" s="1"/>
  <c r="AD109" i="63"/>
  <c r="Y109" i="63"/>
  <c r="AC109" i="61" s="1"/>
  <c r="T109" i="63" l="1"/>
  <c r="J109" i="63" s="1"/>
  <c r="O109" i="63"/>
  <c r="X109" i="61" l="1"/>
  <c r="S109" i="61" s="1"/>
  <c r="E109" i="63"/>
  <c r="AY108" i="63"/>
  <c r="AX108" i="63"/>
  <c r="AT108" i="63"/>
  <c r="AN108" i="61" s="1"/>
  <c r="AS108" i="63"/>
  <c r="AM108" i="61" s="1"/>
  <c r="AN108" i="63"/>
  <c r="AI108" i="63"/>
  <c r="AH108" i="61" s="1"/>
  <c r="AD108" i="63"/>
  <c r="Y108" i="63"/>
  <c r="AC108" i="61" s="1"/>
  <c r="T108" i="63"/>
  <c r="O108" i="63"/>
  <c r="X108" i="61" l="1"/>
  <c r="S108" i="61" s="1"/>
  <c r="E108" i="63"/>
  <c r="J108" i="63"/>
  <c r="AU108" i="63"/>
  <c r="AV108" i="63" s="1"/>
  <c r="AY107" i="63"/>
  <c r="AX107" i="63"/>
  <c r="AT107" i="63"/>
  <c r="AN107" i="61" s="1"/>
  <c r="AS107" i="63"/>
  <c r="AM107" i="61" s="1"/>
  <c r="AN107" i="63"/>
  <c r="AI107" i="63"/>
  <c r="AH107" i="61" s="1"/>
  <c r="AD107" i="63"/>
  <c r="Y107" i="63"/>
  <c r="AC107" i="61" s="1"/>
  <c r="AU107" i="63" l="1"/>
  <c r="AV107" i="63" s="1"/>
  <c r="T107" i="63"/>
  <c r="J107" i="63" s="1"/>
  <c r="O107" i="63"/>
  <c r="AY106" i="63"/>
  <c r="AX106" i="63"/>
  <c r="AT106" i="63"/>
  <c r="AN106" i="61" s="1"/>
  <c r="AS106" i="63"/>
  <c r="AM106" i="61" s="1"/>
  <c r="AN106" i="63"/>
  <c r="X107" i="61" l="1"/>
  <c r="S107" i="61" s="1"/>
  <c r="E107" i="63"/>
  <c r="AU106" i="63"/>
  <c r="AV106" i="63" s="1"/>
  <c r="AI106" i="63"/>
  <c r="AH106" i="61" s="1"/>
  <c r="AD106" i="63"/>
  <c r="Y106" i="63"/>
  <c r="AC106" i="61" s="1"/>
  <c r="T106" i="63"/>
  <c r="J106" i="63" l="1"/>
  <c r="O106" i="63"/>
  <c r="X106" i="61" l="1"/>
  <c r="S106" i="61" s="1"/>
  <c r="E106" i="63"/>
  <c r="AY105" i="63"/>
  <c r="AX105" i="63"/>
  <c r="AT105" i="63"/>
  <c r="AN105" i="61" s="1"/>
  <c r="AS105" i="63"/>
  <c r="AM105" i="61" s="1"/>
  <c r="AN105" i="63"/>
  <c r="AI105" i="63"/>
  <c r="AH105" i="61" s="1"/>
  <c r="AD105" i="63"/>
  <c r="Y105" i="63"/>
  <c r="AC105" i="61" s="1"/>
  <c r="T105" i="63"/>
  <c r="J105" i="63" l="1"/>
  <c r="AU105" i="63"/>
  <c r="AV105" i="63" s="1"/>
  <c r="AZ105" i="63"/>
  <c r="BA105" i="63" s="1"/>
  <c r="O105" i="63"/>
  <c r="AY104" i="63"/>
  <c r="AX104" i="63"/>
  <c r="AT104" i="63"/>
  <c r="AN104" i="61" s="1"/>
  <c r="AS104" i="63"/>
  <c r="AM104" i="61" s="1"/>
  <c r="X105" i="61" l="1"/>
  <c r="S105" i="61" s="1"/>
  <c r="E105" i="63"/>
  <c r="AU104" i="63"/>
  <c r="AV104" i="63" s="1"/>
  <c r="AN104" i="63"/>
  <c r="AI104" i="63"/>
  <c r="AH104" i="61" s="1"/>
  <c r="AD104" i="63"/>
  <c r="Y104" i="63"/>
  <c r="AC104" i="61" s="1"/>
  <c r="T104" i="63" l="1"/>
  <c r="J104" i="63" s="1"/>
  <c r="O104" i="63" l="1"/>
  <c r="X104" i="61" l="1"/>
  <c r="S104" i="61" s="1"/>
  <c r="E104" i="63"/>
  <c r="AY103" i="63"/>
  <c r="AX103" i="63"/>
  <c r="AT103" i="63"/>
  <c r="AN103" i="61" s="1"/>
  <c r="AS103" i="63"/>
  <c r="AM103" i="61" s="1"/>
  <c r="AN103" i="63"/>
  <c r="AI103" i="63"/>
  <c r="AH103" i="61" s="1"/>
  <c r="AD103" i="63"/>
  <c r="Y103" i="63"/>
  <c r="AC103" i="61" s="1"/>
  <c r="T103" i="63"/>
  <c r="J103" i="63" l="1"/>
  <c r="AV103" i="63"/>
  <c r="AU103" i="63"/>
  <c r="BA103" i="63"/>
  <c r="AZ103" i="63"/>
  <c r="O103" i="63"/>
  <c r="X103" i="61" l="1"/>
  <c r="S103" i="61" s="1"/>
  <c r="E103" i="63"/>
  <c r="AY102" i="63"/>
  <c r="AX102" i="63"/>
  <c r="AT102" i="63"/>
  <c r="AN102" i="61" s="1"/>
  <c r="AS102" i="63"/>
  <c r="AM102" i="61" s="1"/>
  <c r="AN102" i="63"/>
  <c r="AI102" i="63"/>
  <c r="AH102" i="61" s="1"/>
  <c r="AD102" i="63"/>
  <c r="Y102" i="63"/>
  <c r="AC102" i="61" s="1"/>
  <c r="T102" i="63"/>
  <c r="O102" i="63"/>
  <c r="AY101" i="63"/>
  <c r="AX101" i="63"/>
  <c r="AT101" i="63"/>
  <c r="AN101" i="61" s="1"/>
  <c r="AS101" i="63"/>
  <c r="AM101" i="61" s="1"/>
  <c r="J102" i="63" l="1"/>
  <c r="E102" i="63"/>
  <c r="X102" i="61"/>
  <c r="S102" i="61" s="1"/>
  <c r="AU101" i="63"/>
  <c r="AV101" i="63" s="1"/>
  <c r="AU102" i="63"/>
  <c r="AV102" i="63" s="1"/>
  <c r="AN101" i="63"/>
  <c r="AI101" i="63"/>
  <c r="AH101" i="61" s="1"/>
  <c r="AD101" i="63"/>
  <c r="Y101" i="63"/>
  <c r="AC101" i="61" s="1"/>
  <c r="T101" i="63" l="1"/>
  <c r="J101" i="63" s="1"/>
  <c r="O101" i="63"/>
  <c r="AY100" i="63"/>
  <c r="AX100" i="63"/>
  <c r="AT100" i="63"/>
  <c r="AN100" i="61" s="1"/>
  <c r="AS100" i="63"/>
  <c r="AM100" i="61" s="1"/>
  <c r="AN100" i="63"/>
  <c r="AI100" i="63"/>
  <c r="AH100" i="61" s="1"/>
  <c r="AD100" i="63"/>
  <c r="Y100" i="63"/>
  <c r="AC100" i="61" s="1"/>
  <c r="X101" i="61" l="1"/>
  <c r="S101" i="61" s="1"/>
  <c r="E101" i="63"/>
  <c r="AU100" i="63"/>
  <c r="AV100" i="63" s="1"/>
  <c r="T100" i="63"/>
  <c r="J100" i="63" s="1"/>
  <c r="O100" i="63"/>
  <c r="AY99" i="63"/>
  <c r="AX99" i="63"/>
  <c r="AT99" i="63"/>
  <c r="AN99" i="61" s="1"/>
  <c r="AS99" i="63"/>
  <c r="AM99" i="61" s="1"/>
  <c r="X100" i="61" l="1"/>
  <c r="S100" i="61" s="1"/>
  <c r="E100" i="63"/>
  <c r="AU99" i="63"/>
  <c r="AV99" i="63" s="1"/>
  <c r="AN99" i="63"/>
  <c r="AI99" i="63"/>
  <c r="AH99" i="61" s="1"/>
  <c r="AD99" i="63"/>
  <c r="Y99" i="63"/>
  <c r="AC99" i="61" s="1"/>
  <c r="T99" i="63"/>
  <c r="O99" i="63"/>
  <c r="X99" i="61" l="1"/>
  <c r="S99" i="61" s="1"/>
  <c r="E99" i="63"/>
  <c r="J99" i="63"/>
  <c r="AY98" i="63"/>
  <c r="AX98" i="63"/>
  <c r="AT98" i="63"/>
  <c r="AN98" i="61" s="1"/>
  <c r="AS98" i="63"/>
  <c r="AM98" i="61" s="1"/>
  <c r="AU98" i="63" l="1"/>
  <c r="AV98" i="63" s="1"/>
  <c r="AZ98" i="63"/>
  <c r="BA98" i="63" s="1"/>
  <c r="AN98" i="63"/>
  <c r="AI98" i="63"/>
  <c r="AH98" i="61" s="1"/>
  <c r="AD98" i="63"/>
  <c r="Y98" i="63"/>
  <c r="AC98" i="61" s="1"/>
  <c r="T98" i="63"/>
  <c r="O98" i="63"/>
  <c r="AY97" i="63"/>
  <c r="AX97" i="63"/>
  <c r="AT97" i="63"/>
  <c r="AN97" i="61" s="1"/>
  <c r="AS97" i="63"/>
  <c r="AM97" i="61" s="1"/>
  <c r="AN97" i="63"/>
  <c r="J98" i="63" l="1"/>
  <c r="X98" i="61"/>
  <c r="S98" i="61" s="1"/>
  <c r="E98" i="63"/>
  <c r="AU97" i="63"/>
  <c r="AV97" i="63" s="1"/>
  <c r="AI97" i="63"/>
  <c r="AH97" i="61" s="1"/>
  <c r="AD97" i="63"/>
  <c r="Y97" i="63"/>
  <c r="AC97" i="61" s="1"/>
  <c r="T97" i="63"/>
  <c r="O97" i="63"/>
  <c r="AY96" i="63"/>
  <c r="AX96" i="63"/>
  <c r="AT96" i="63"/>
  <c r="AN96" i="61" s="1"/>
  <c r="AS96" i="63"/>
  <c r="AM96" i="61" s="1"/>
  <c r="E97" i="63" l="1"/>
  <c r="X97" i="61"/>
  <c r="S97" i="61" s="1"/>
  <c r="J97" i="63"/>
  <c r="AZ96" i="63"/>
  <c r="AU96" i="63"/>
  <c r="AV96" i="63" s="1"/>
  <c r="AN96" i="63"/>
  <c r="AI96" i="63"/>
  <c r="AH96" i="61" s="1"/>
  <c r="AD96" i="63"/>
  <c r="Y96" i="63"/>
  <c r="AC96" i="61" s="1"/>
  <c r="T96" i="63"/>
  <c r="O96" i="63"/>
  <c r="AY95" i="63"/>
  <c r="AX95" i="63"/>
  <c r="AT95" i="63"/>
  <c r="AN95" i="61" s="1"/>
  <c r="AS95" i="63"/>
  <c r="AM95" i="61" s="1"/>
  <c r="AN95" i="63"/>
  <c r="AI95" i="63"/>
  <c r="AH95" i="61" s="1"/>
  <c r="AD95" i="63"/>
  <c r="Y95" i="63"/>
  <c r="AC95" i="61" s="1"/>
  <c r="J96" i="63" l="1"/>
  <c r="X96" i="61"/>
  <c r="S96" i="61" s="1"/>
  <c r="E96" i="63"/>
  <c r="BA96" i="63"/>
  <c r="AU95" i="63"/>
  <c r="AV95" i="63" s="1"/>
  <c r="T95" i="63"/>
  <c r="J95" i="63" s="1"/>
  <c r="O95" i="63"/>
  <c r="AY94" i="63"/>
  <c r="AX94" i="63"/>
  <c r="AT94" i="63"/>
  <c r="AN94" i="61" s="1"/>
  <c r="AS94" i="63"/>
  <c r="AM94" i="61" s="1"/>
  <c r="AN94" i="63"/>
  <c r="X95" i="61" l="1"/>
  <c r="S95" i="61" s="1"/>
  <c r="E95" i="63"/>
  <c r="AU94" i="63"/>
  <c r="AV94" i="63" s="1"/>
  <c r="AI94" i="63"/>
  <c r="AH94" i="61" s="1"/>
  <c r="AD94" i="63"/>
  <c r="Y94" i="63"/>
  <c r="AC94" i="61" s="1"/>
  <c r="T94" i="63" l="1"/>
  <c r="J94" i="63" s="1"/>
  <c r="O94" i="63"/>
  <c r="X94" i="61" l="1"/>
  <c r="S94" i="61" s="1"/>
  <c r="E94" i="63"/>
  <c r="AY93" i="63"/>
  <c r="AX93" i="63"/>
  <c r="AT93" i="63"/>
  <c r="AN93" i="61" s="1"/>
  <c r="AS93" i="63"/>
  <c r="AM93" i="61" s="1"/>
  <c r="AN93" i="63"/>
  <c r="AI93" i="63"/>
  <c r="AH93" i="61" s="1"/>
  <c r="AD93" i="63"/>
  <c r="Y93" i="63"/>
  <c r="AC93" i="61" s="1"/>
  <c r="AU93" i="63" l="1"/>
  <c r="AV93" i="63" s="1"/>
  <c r="T93" i="63"/>
  <c r="J93" i="63" s="1"/>
  <c r="O93" i="63"/>
  <c r="X93" i="61" l="1"/>
  <c r="S93" i="61" s="1"/>
  <c r="E93" i="63"/>
  <c r="AY92" i="63"/>
  <c r="AX92" i="63"/>
  <c r="AT92" i="63"/>
  <c r="AN92" i="61" s="1"/>
  <c r="AS92" i="63"/>
  <c r="AM92" i="61" s="1"/>
  <c r="AN92" i="63"/>
  <c r="AI92" i="63"/>
  <c r="AH92" i="61" s="1"/>
  <c r="AD92" i="63"/>
  <c r="Y92" i="63"/>
  <c r="AC92" i="61" s="1"/>
  <c r="AU92" i="63" l="1"/>
  <c r="AV92" i="63" s="1"/>
  <c r="T92" i="63"/>
  <c r="J92" i="63" s="1"/>
  <c r="O92" i="63" l="1"/>
  <c r="X92" i="61" l="1"/>
  <c r="S92" i="61" s="1"/>
  <c r="E92" i="63"/>
  <c r="AY91" i="63"/>
  <c r="AX91" i="63"/>
  <c r="AT91" i="63"/>
  <c r="AS91" i="63"/>
  <c r="AM91" i="61" s="1"/>
  <c r="AN91" i="63"/>
  <c r="AU91" i="63" l="1"/>
  <c r="AN91" i="61"/>
  <c r="BA91" i="63"/>
  <c r="AZ91" i="63"/>
  <c r="AV91" i="63"/>
  <c r="AI91" i="63"/>
  <c r="AH91" i="61" s="1"/>
  <c r="AD91" i="63"/>
  <c r="Y91" i="63"/>
  <c r="AC91" i="61" s="1"/>
  <c r="T91" i="63"/>
  <c r="O91" i="63"/>
  <c r="J91" i="63" l="1"/>
  <c r="X91" i="61"/>
  <c r="S91" i="61" s="1"/>
  <c r="E91" i="63"/>
  <c r="AY90" i="63"/>
  <c r="AX90" i="63"/>
  <c r="AT90" i="63"/>
  <c r="AN90" i="61" s="1"/>
  <c r="AS90" i="63"/>
  <c r="AM90" i="61" s="1"/>
  <c r="AU90" i="63" l="1"/>
  <c r="AV90" i="63"/>
  <c r="AZ90" i="63"/>
  <c r="BA90" i="63" s="1"/>
  <c r="AN90" i="63"/>
  <c r="AI90" i="63"/>
  <c r="AH90" i="61" s="1"/>
  <c r="AD90" i="63"/>
  <c r="Y90" i="63"/>
  <c r="AC90" i="61" s="1"/>
  <c r="T90" i="63"/>
  <c r="J90" i="63" l="1"/>
  <c r="O90" i="63"/>
  <c r="X90" i="61" l="1"/>
  <c r="S90" i="61" s="1"/>
  <c r="E90" i="63"/>
  <c r="AY89" i="63"/>
  <c r="AX89" i="63"/>
  <c r="AT89" i="63"/>
  <c r="AN89" i="61" s="1"/>
  <c r="AS89" i="63"/>
  <c r="AM89" i="61" s="1"/>
  <c r="AN89" i="63"/>
  <c r="BA89" i="63" l="1"/>
  <c r="AZ89" i="63" s="1"/>
  <c r="AU89" i="63"/>
  <c r="AV89" i="63"/>
  <c r="AI89" i="63"/>
  <c r="AH89" i="61" s="1"/>
  <c r="AD89" i="63"/>
  <c r="Y89" i="63"/>
  <c r="AC89" i="61" s="1"/>
  <c r="T89" i="63"/>
  <c r="O89" i="63"/>
  <c r="J89" i="63" l="1"/>
  <c r="X89" i="61"/>
  <c r="S89" i="61" s="1"/>
  <c r="E89" i="63"/>
  <c r="AY88" i="63"/>
  <c r="AX88" i="63"/>
  <c r="AT88" i="63"/>
  <c r="AN88" i="61" s="1"/>
  <c r="AS88" i="63"/>
  <c r="AM88" i="61" s="1"/>
  <c r="AU88" i="63" l="1"/>
  <c r="AV88" i="63" s="1"/>
  <c r="AZ88" i="63"/>
  <c r="BA88" i="63"/>
  <c r="AN88" i="63"/>
  <c r="AI88" i="63"/>
  <c r="AH88" i="61" s="1"/>
  <c r="AD88" i="63"/>
  <c r="Y88" i="63"/>
  <c r="AC88" i="61" s="1"/>
  <c r="T88" i="63"/>
  <c r="O88" i="63"/>
  <c r="AY87" i="63"/>
  <c r="AX87" i="63"/>
  <c r="AT87" i="63"/>
  <c r="AN87" i="61" s="1"/>
  <c r="AS87" i="63"/>
  <c r="AM87" i="61" s="1"/>
  <c r="AN87" i="63"/>
  <c r="AI87" i="63"/>
  <c r="AH87" i="61" s="1"/>
  <c r="AD87" i="63"/>
  <c r="Y87" i="63"/>
  <c r="AC87" i="61" s="1"/>
  <c r="T87" i="63"/>
  <c r="J88" i="63" l="1"/>
  <c r="X88" i="61"/>
  <c r="S88" i="61" s="1"/>
  <c r="E88" i="63"/>
  <c r="J87" i="63"/>
  <c r="AZ87" i="63"/>
  <c r="AU87" i="63"/>
  <c r="AV87" i="63"/>
  <c r="BA87" i="63"/>
  <c r="O87" i="63" l="1"/>
  <c r="AN86" i="63"/>
  <c r="AI86" i="63"/>
  <c r="AH86" i="61" s="1"/>
  <c r="X87" i="61" l="1"/>
  <c r="S87" i="61" s="1"/>
  <c r="E87" i="63"/>
  <c r="C86" i="63"/>
  <c r="AY85" i="63"/>
  <c r="AX85" i="63"/>
  <c r="AT85" i="63"/>
  <c r="AN85" i="61" s="1"/>
  <c r="AS85" i="63"/>
  <c r="AM85" i="61" s="1"/>
  <c r="AN85" i="63"/>
  <c r="AU85" i="63" l="1"/>
  <c r="AV85" i="63" s="1"/>
  <c r="AI85" i="63"/>
  <c r="AH85" i="61" s="1"/>
  <c r="AD85" i="63"/>
  <c r="Y85" i="63"/>
  <c r="AC85" i="61" s="1"/>
  <c r="T85" i="63"/>
  <c r="J85" i="63" l="1"/>
  <c r="O85" i="63"/>
  <c r="AY84" i="63"/>
  <c r="AX84" i="63"/>
  <c r="AT84" i="63"/>
  <c r="AN84" i="61" s="1"/>
  <c r="AS84" i="63"/>
  <c r="AM84" i="61" s="1"/>
  <c r="X85" i="61" l="1"/>
  <c r="S85" i="61" s="1"/>
  <c r="E85" i="63"/>
  <c r="AU84" i="63"/>
  <c r="AV84" i="63" s="1"/>
  <c r="AN84" i="63"/>
  <c r="AI84" i="63"/>
  <c r="AH84" i="61" s="1"/>
  <c r="AD84" i="63"/>
  <c r="Y84" i="63"/>
  <c r="AC84" i="61" s="1"/>
  <c r="T84" i="63"/>
  <c r="J84" i="63" l="1"/>
  <c r="O84" i="63"/>
  <c r="X84" i="61" l="1"/>
  <c r="S84" i="61" s="1"/>
  <c r="E84" i="63"/>
  <c r="AY83" i="63"/>
  <c r="AX83" i="63"/>
  <c r="AT83" i="63"/>
  <c r="AN83" i="61" s="1"/>
  <c r="AS83" i="63"/>
  <c r="AM83" i="61" s="1"/>
  <c r="AN83" i="63"/>
  <c r="AI83" i="63"/>
  <c r="AH83" i="61" s="1"/>
  <c r="AD83" i="63"/>
  <c r="Y83" i="63"/>
  <c r="AC83" i="61" s="1"/>
  <c r="T83" i="63"/>
  <c r="J83" i="63" l="1"/>
  <c r="AU83" i="63"/>
  <c r="AV83" i="63" s="1"/>
  <c r="O83" i="63"/>
  <c r="X83" i="61" l="1"/>
  <c r="S83" i="61" s="1"/>
  <c r="E83" i="63"/>
  <c r="AY82" i="63"/>
  <c r="AX82" i="63"/>
  <c r="AT82" i="63"/>
  <c r="AN82" i="61" s="1"/>
  <c r="AS82" i="63"/>
  <c r="AM82" i="61" s="1"/>
  <c r="AN82" i="63"/>
  <c r="AI82" i="63"/>
  <c r="AH82" i="61" s="1"/>
  <c r="AD82" i="63"/>
  <c r="Y82" i="63"/>
  <c r="AC82" i="61" s="1"/>
  <c r="T82" i="63"/>
  <c r="O82" i="63"/>
  <c r="J82" i="63" l="1"/>
  <c r="X82" i="61"/>
  <c r="S82" i="61" s="1"/>
  <c r="E82" i="63"/>
  <c r="AU82" i="63"/>
  <c r="AV82" i="63" s="1"/>
  <c r="AZ82" i="63"/>
  <c r="BA82" i="63"/>
  <c r="AY81" i="63"/>
  <c r="AX81" i="63"/>
  <c r="AT81" i="63"/>
  <c r="AN81" i="61" s="1"/>
  <c r="AS81" i="63"/>
  <c r="AM81" i="61" s="1"/>
  <c r="AU81" i="63" l="1"/>
  <c r="AV81" i="63"/>
  <c r="BA81" i="63"/>
  <c r="AZ81" i="63"/>
  <c r="AN81" i="63"/>
  <c r="AI81" i="63"/>
  <c r="AH81" i="61" s="1"/>
  <c r="AD81" i="63"/>
  <c r="Y81" i="63"/>
  <c r="AC81" i="61" s="1"/>
  <c r="T81" i="63" l="1"/>
  <c r="J81" i="63" s="1"/>
  <c r="O81" i="63"/>
  <c r="X81" i="61" l="1"/>
  <c r="S81" i="61" s="1"/>
  <c r="E81" i="63"/>
  <c r="AY80" i="63"/>
  <c r="AX80" i="63"/>
  <c r="AT80" i="63"/>
  <c r="AN80" i="61" s="1"/>
  <c r="AS80" i="63"/>
  <c r="AM80" i="61" s="1"/>
  <c r="AN80" i="63"/>
  <c r="AU80" i="63" l="1"/>
  <c r="AV80" i="63" s="1"/>
  <c r="BA80" i="63"/>
  <c r="AZ80" i="63"/>
  <c r="AI80" i="63"/>
  <c r="AH80" i="61" s="1"/>
  <c r="AD80" i="63"/>
  <c r="Y80" i="63"/>
  <c r="AC80" i="61" s="1"/>
  <c r="T80" i="63"/>
  <c r="J80" i="63" l="1"/>
  <c r="O80" i="63"/>
  <c r="X80" i="61" l="1"/>
  <c r="S80" i="61" s="1"/>
  <c r="E80" i="63"/>
  <c r="AY79" i="63"/>
  <c r="AX79" i="63"/>
  <c r="AT79" i="63"/>
  <c r="AN79" i="61" s="1"/>
  <c r="AS79" i="63"/>
  <c r="AM79" i="61" s="1"/>
  <c r="AN79" i="63"/>
  <c r="AI79" i="63"/>
  <c r="AH79" i="61" s="1"/>
  <c r="AD79" i="63"/>
  <c r="Y79" i="63"/>
  <c r="AC79" i="61" s="1"/>
  <c r="AU79" i="63" l="1"/>
  <c r="AV79" i="63" s="1"/>
  <c r="BA79" i="63"/>
  <c r="AZ79" i="63"/>
  <c r="T79" i="63"/>
  <c r="J79" i="63" s="1"/>
  <c r="O79" i="63" l="1"/>
  <c r="AY78" i="63"/>
  <c r="AX78" i="63"/>
  <c r="AT78" i="63"/>
  <c r="AN78" i="61" s="1"/>
  <c r="AS78" i="63"/>
  <c r="AM78" i="61" s="1"/>
  <c r="AN78" i="63"/>
  <c r="X79" i="61" l="1"/>
  <c r="S79" i="61" s="1"/>
  <c r="E79" i="63"/>
  <c r="AU78" i="63"/>
  <c r="AV78" i="63" s="1"/>
  <c r="AI78" i="63"/>
  <c r="AH78" i="61" s="1"/>
  <c r="AD78" i="63"/>
  <c r="Y78" i="63"/>
  <c r="AC78" i="61" s="1"/>
  <c r="T78" i="63"/>
  <c r="O78" i="63"/>
  <c r="J78" i="63" l="1"/>
  <c r="X78" i="61"/>
  <c r="S78" i="61" s="1"/>
  <c r="E78" i="63"/>
  <c r="AY77" i="63"/>
  <c r="AX77" i="63"/>
  <c r="AT77" i="63"/>
  <c r="AN77" i="61" s="1"/>
  <c r="AS77" i="63"/>
  <c r="AM77" i="61" s="1"/>
  <c r="AN77" i="63"/>
  <c r="AI77" i="63"/>
  <c r="AH77" i="61" s="1"/>
  <c r="AD77" i="63"/>
  <c r="Y77" i="63"/>
  <c r="AC77" i="61" s="1"/>
  <c r="T77" i="63"/>
  <c r="O77" i="63"/>
  <c r="J77" i="63" l="1"/>
  <c r="X77" i="61"/>
  <c r="S77" i="61" s="1"/>
  <c r="E77" i="63"/>
  <c r="AU77" i="63"/>
  <c r="AV77" i="63" s="1"/>
  <c r="AY76" i="63" l="1"/>
  <c r="AX76" i="63"/>
  <c r="AT76" i="63"/>
  <c r="AN76" i="61" s="1"/>
  <c r="AS76" i="63"/>
  <c r="AM76" i="61" s="1"/>
  <c r="AN76" i="63"/>
  <c r="AI76" i="63"/>
  <c r="AH76" i="61" s="1"/>
  <c r="AD76" i="63"/>
  <c r="Y76" i="63"/>
  <c r="AC76" i="61" s="1"/>
  <c r="AU76" i="63" l="1"/>
  <c r="AV76" i="63"/>
  <c r="BA76" i="63"/>
  <c r="AZ76" i="63"/>
  <c r="T76" i="63"/>
  <c r="J76" i="63" s="1"/>
  <c r="O76" i="63"/>
  <c r="AY75" i="63"/>
  <c r="AX75" i="63"/>
  <c r="AT75" i="63"/>
  <c r="AN75" i="61" s="1"/>
  <c r="AS75" i="63"/>
  <c r="AM75" i="61" s="1"/>
  <c r="X76" i="61" l="1"/>
  <c r="S76" i="61" s="1"/>
  <c r="E76" i="63"/>
  <c r="AU75" i="63"/>
  <c r="AZ75" i="63"/>
  <c r="AV75" i="63"/>
  <c r="BA75" i="63"/>
  <c r="AN75" i="63"/>
  <c r="AI75" i="63"/>
  <c r="AH75" i="61" s="1"/>
  <c r="AD75" i="63"/>
  <c r="Y75" i="63"/>
  <c r="AC75" i="61" s="1"/>
  <c r="T75" i="63"/>
  <c r="J75" i="63" l="1"/>
  <c r="O75" i="63"/>
  <c r="X75" i="61" l="1"/>
  <c r="S75" i="61" s="1"/>
  <c r="E75" i="63"/>
  <c r="AY74" i="63"/>
  <c r="AX74" i="63"/>
  <c r="AT74" i="63"/>
  <c r="AN74" i="61" s="1"/>
  <c r="AS74" i="63"/>
  <c r="AM74" i="61" s="1"/>
  <c r="AN74" i="63"/>
  <c r="AI74" i="63"/>
  <c r="AH74" i="61" s="1"/>
  <c r="AD74" i="63"/>
  <c r="Y74" i="63"/>
  <c r="AC74" i="61" s="1"/>
  <c r="T74" i="63"/>
  <c r="J74" i="63" l="1"/>
  <c r="AU74" i="63"/>
  <c r="AV74" i="63" s="1"/>
  <c r="AZ74" i="63"/>
  <c r="BA74" i="63"/>
  <c r="O74" i="63"/>
  <c r="X74" i="61" l="1"/>
  <c r="S74" i="61" s="1"/>
  <c r="E74" i="63"/>
  <c r="AY73" i="63"/>
  <c r="AX73" i="63"/>
  <c r="AT73" i="63"/>
  <c r="AN73" i="61" s="1"/>
  <c r="AS73" i="63"/>
  <c r="AM73" i="61" s="1"/>
  <c r="AN73" i="63"/>
  <c r="AU73" i="63" l="1"/>
  <c r="AZ73" i="63"/>
  <c r="BA73" i="63"/>
  <c r="AV73" i="63"/>
  <c r="AI73" i="63"/>
  <c r="AH73" i="61" s="1"/>
  <c r="AD73" i="63"/>
  <c r="Y73" i="63"/>
  <c r="AC73" i="61" s="1"/>
  <c r="T73" i="63"/>
  <c r="O73" i="63"/>
  <c r="AY72" i="63"/>
  <c r="AX72" i="63"/>
  <c r="AT72" i="63"/>
  <c r="AN72" i="61" s="1"/>
  <c r="AS72" i="63"/>
  <c r="AM72" i="61" s="1"/>
  <c r="E73" i="63" l="1"/>
  <c r="X73" i="61"/>
  <c r="S73" i="61" s="1"/>
  <c r="J73" i="63"/>
  <c r="AU72" i="63"/>
  <c r="AV72" i="63" s="1"/>
  <c r="AN72" i="63"/>
  <c r="AI72" i="63" l="1"/>
  <c r="AH72" i="61" s="1"/>
  <c r="AD72" i="63"/>
  <c r="Y72" i="63"/>
  <c r="AC72" i="61" s="1"/>
  <c r="T72" i="63"/>
  <c r="O72" i="63"/>
  <c r="AY71" i="63"/>
  <c r="AX71" i="63"/>
  <c r="AT71" i="63"/>
  <c r="AN71" i="61" s="1"/>
  <c r="AS71" i="63"/>
  <c r="AM71" i="61" s="1"/>
  <c r="AN71" i="63"/>
  <c r="J72" i="63" l="1"/>
  <c r="E72" i="63"/>
  <c r="X72" i="61"/>
  <c r="S72" i="61" s="1"/>
  <c r="AU71" i="63"/>
  <c r="AV71" i="63"/>
  <c r="AZ71" i="63"/>
  <c r="BA71" i="63"/>
  <c r="AI71" i="63"/>
  <c r="AH71" i="61" s="1"/>
  <c r="AD71" i="63"/>
  <c r="Y71" i="63"/>
  <c r="AC71" i="61" s="1"/>
  <c r="T71" i="63" l="1"/>
  <c r="J71" i="63" s="1"/>
  <c r="O71" i="63" l="1"/>
  <c r="X71" i="61" l="1"/>
  <c r="S71" i="61" s="1"/>
  <c r="E71" i="63"/>
  <c r="AY70" i="63"/>
  <c r="AX70" i="63"/>
  <c r="AT70" i="63"/>
  <c r="AN70" i="61" s="1"/>
  <c r="AS70" i="63"/>
  <c r="AM70" i="61" s="1"/>
  <c r="AU70" i="63" l="1"/>
  <c r="AV70" i="63" s="1"/>
  <c r="BA70" i="63"/>
  <c r="AZ70" i="63"/>
  <c r="AN70" i="63"/>
  <c r="AI70" i="63"/>
  <c r="AH70" i="61" s="1"/>
  <c r="AD70" i="63"/>
  <c r="Y70" i="63"/>
  <c r="AC70" i="61" s="1"/>
  <c r="T70" i="63"/>
  <c r="J70" i="63" l="1"/>
  <c r="O70" i="63"/>
  <c r="E70" i="63" l="1"/>
  <c r="X70" i="61"/>
  <c r="S70" i="61" s="1"/>
  <c r="AY69" i="63"/>
  <c r="AX69" i="63"/>
  <c r="AT69" i="63"/>
  <c r="AN69" i="61" s="1"/>
  <c r="AS69" i="63"/>
  <c r="AM69" i="61" s="1"/>
  <c r="AZ69" i="63" l="1"/>
  <c r="BA69" i="63"/>
  <c r="AV69" i="63"/>
  <c r="AU69" i="63"/>
  <c r="AN69" i="63"/>
  <c r="AI69" i="63"/>
  <c r="AH69" i="61" s="1"/>
  <c r="AD69" i="63"/>
  <c r="Y69" i="63"/>
  <c r="AC69" i="61" s="1"/>
  <c r="T69" i="63"/>
  <c r="J69" i="63" l="1"/>
  <c r="O69" i="63"/>
  <c r="AY68" i="63"/>
  <c r="AX68" i="63"/>
  <c r="AT68" i="63"/>
  <c r="AN68" i="61" s="1"/>
  <c r="AS68" i="63"/>
  <c r="AM68" i="61" s="1"/>
  <c r="AN68" i="63"/>
  <c r="AI68" i="63"/>
  <c r="AH68" i="61" s="1"/>
  <c r="AD68" i="63"/>
  <c r="Y68" i="63"/>
  <c r="AC68" i="61" s="1"/>
  <c r="T68" i="63"/>
  <c r="O68" i="63"/>
  <c r="J68" i="63" l="1"/>
  <c r="X68" i="61"/>
  <c r="S68" i="61" s="1"/>
  <c r="E68" i="63"/>
  <c r="X69" i="61"/>
  <c r="S69" i="61" s="1"/>
  <c r="E69" i="63"/>
  <c r="AU68" i="63"/>
  <c r="AV68" i="63" s="1"/>
  <c r="BA68" i="63"/>
  <c r="AZ68" i="63"/>
  <c r="AY67" i="63"/>
  <c r="AX67" i="63"/>
  <c r="AT67" i="63"/>
  <c r="AN67" i="61" s="1"/>
  <c r="AS67" i="63"/>
  <c r="AM67" i="61" s="1"/>
  <c r="AN67" i="63"/>
  <c r="AI67" i="63"/>
  <c r="AH67" i="61" s="1"/>
  <c r="AD67" i="63"/>
  <c r="Y67" i="63"/>
  <c r="AC67" i="61" s="1"/>
  <c r="T67" i="63"/>
  <c r="J67" i="63" l="1"/>
  <c r="AU67" i="63"/>
  <c r="AV67" i="63" s="1"/>
  <c r="O67" i="63"/>
  <c r="AY66" i="63"/>
  <c r="AX66" i="63"/>
  <c r="AT66" i="63"/>
  <c r="AN66" i="61" s="1"/>
  <c r="AS66" i="63"/>
  <c r="AM66" i="61" s="1"/>
  <c r="AN66" i="63"/>
  <c r="AI66" i="63"/>
  <c r="AH66" i="61" s="1"/>
  <c r="AD66" i="63"/>
  <c r="Y66" i="63"/>
  <c r="AC66" i="61" s="1"/>
  <c r="T66" i="63"/>
  <c r="J66" i="63" l="1"/>
  <c r="X67" i="61"/>
  <c r="S67" i="61" s="1"/>
  <c r="E67" i="63"/>
  <c r="AZ66" i="63"/>
  <c r="BA66" i="63" s="1"/>
  <c r="AU66" i="63"/>
  <c r="AV66" i="63" s="1"/>
  <c r="O66" i="63"/>
  <c r="X66" i="61" l="1"/>
  <c r="S66" i="61" s="1"/>
  <c r="E66" i="63"/>
  <c r="AY65" i="63"/>
  <c r="AX65" i="63"/>
  <c r="AT65" i="63"/>
  <c r="AN65" i="61" s="1"/>
  <c r="AS65" i="63"/>
  <c r="AM65" i="61" s="1"/>
  <c r="AN65" i="63"/>
  <c r="AI65" i="63"/>
  <c r="AH65" i="61" s="1"/>
  <c r="AD65" i="63"/>
  <c r="Y65" i="63"/>
  <c r="AC65" i="61" s="1"/>
  <c r="T65" i="63"/>
  <c r="O65" i="63"/>
  <c r="J65" i="63" l="1"/>
  <c r="X65" i="61"/>
  <c r="S65" i="61" s="1"/>
  <c r="E65" i="63"/>
  <c r="AU65" i="63"/>
  <c r="AV65" i="63" s="1"/>
  <c r="AY64" i="63"/>
  <c r="AX64" i="63"/>
  <c r="AT64" i="63"/>
  <c r="AN64" i="61" s="1"/>
  <c r="AS64" i="63"/>
  <c r="AM64" i="61" s="1"/>
  <c r="AN64" i="63"/>
  <c r="AI64" i="63"/>
  <c r="AH64" i="61" s="1"/>
  <c r="AD64" i="63"/>
  <c r="Y64" i="63"/>
  <c r="AC64" i="61" s="1"/>
  <c r="T64" i="63"/>
  <c r="J64" i="63" l="1"/>
  <c r="AU64" i="63"/>
  <c r="AV64" i="63"/>
  <c r="AZ64" i="63"/>
  <c r="BA64" i="63"/>
  <c r="O64" i="63"/>
  <c r="AY63" i="63"/>
  <c r="AX63" i="63"/>
  <c r="AT63" i="63"/>
  <c r="AN63" i="61" s="1"/>
  <c r="AS63" i="63"/>
  <c r="AM63" i="61" s="1"/>
  <c r="AN63" i="63"/>
  <c r="AI63" i="63"/>
  <c r="AH63" i="61" s="1"/>
  <c r="AD63" i="63"/>
  <c r="Y63" i="63"/>
  <c r="AC63" i="61" s="1"/>
  <c r="X64" i="61" l="1"/>
  <c r="S64" i="61" s="1"/>
  <c r="E64" i="63"/>
  <c r="AU63" i="63"/>
  <c r="AV63" i="63" s="1"/>
  <c r="T63" i="63" l="1"/>
  <c r="J63" i="63" s="1"/>
  <c r="O63" i="63"/>
  <c r="AY62" i="63"/>
  <c r="AX62" i="63"/>
  <c r="AT62" i="63"/>
  <c r="AN62" i="61" s="1"/>
  <c r="AS62" i="63"/>
  <c r="AM62" i="61" s="1"/>
  <c r="AN62" i="63"/>
  <c r="AI62" i="63"/>
  <c r="AH62" i="61" s="1"/>
  <c r="AD62" i="63"/>
  <c r="Y62" i="63"/>
  <c r="AC62" i="61" s="1"/>
  <c r="T62" i="63"/>
  <c r="O62" i="63"/>
  <c r="AY61" i="63"/>
  <c r="AX61" i="63"/>
  <c r="AT61" i="63"/>
  <c r="AN61" i="61" s="1"/>
  <c r="AS61" i="63"/>
  <c r="AM61" i="61" s="1"/>
  <c r="X63" i="61" l="1"/>
  <c r="S63" i="61" s="1"/>
  <c r="E63" i="63"/>
  <c r="J62" i="63"/>
  <c r="E62" i="63"/>
  <c r="X62" i="61"/>
  <c r="S62" i="61" s="1"/>
  <c r="AZ61" i="63"/>
  <c r="AU62" i="63"/>
  <c r="AV62" i="63" s="1"/>
  <c r="AU61" i="63"/>
  <c r="AV61" i="63"/>
  <c r="BA61" i="63"/>
  <c r="AN61" i="63"/>
  <c r="AI61" i="63"/>
  <c r="AH61" i="61" s="1"/>
  <c r="AD61" i="63"/>
  <c r="Y61" i="63"/>
  <c r="AC61" i="61" s="1"/>
  <c r="T61" i="63"/>
  <c r="J61" i="63" l="1"/>
  <c r="O61" i="63"/>
  <c r="AY60" i="63"/>
  <c r="AX60" i="63"/>
  <c r="AT60" i="63"/>
  <c r="AN60" i="61" s="1"/>
  <c r="AS60" i="63"/>
  <c r="AM60" i="61" s="1"/>
  <c r="AN60" i="63"/>
  <c r="AI60" i="63"/>
  <c r="AH60" i="61" s="1"/>
  <c r="AD60" i="63"/>
  <c r="Y60" i="63"/>
  <c r="AC60" i="61" s="1"/>
  <c r="E61" i="63" l="1"/>
  <c r="X61" i="61"/>
  <c r="S61" i="61" s="1"/>
  <c r="AZ60" i="63"/>
  <c r="BA60" i="63"/>
  <c r="AU60" i="63"/>
  <c r="AV60" i="63" s="1"/>
  <c r="T60" i="63"/>
  <c r="J60" i="63" s="1"/>
  <c r="O60" i="63" l="1"/>
  <c r="AY59" i="63"/>
  <c r="AX59" i="63"/>
  <c r="AT59" i="63"/>
  <c r="AN59" i="61" s="1"/>
  <c r="AS59" i="63"/>
  <c r="AM59" i="61" s="1"/>
  <c r="X60" i="61" l="1"/>
  <c r="S60" i="61" s="1"/>
  <c r="E60" i="63"/>
  <c r="AU59" i="63"/>
  <c r="AV59" i="63" s="1"/>
  <c r="AZ59" i="63"/>
  <c r="BA59" i="63" s="1"/>
  <c r="AN59" i="63"/>
  <c r="AI59" i="63" l="1"/>
  <c r="AH59" i="61" s="1"/>
  <c r="AD59" i="63"/>
  <c r="Y59" i="63"/>
  <c r="AC59" i="61" s="1"/>
  <c r="T59" i="63" l="1"/>
  <c r="J59" i="63" s="1"/>
  <c r="O59" i="63"/>
  <c r="X59" i="61" l="1"/>
  <c r="S59" i="61" s="1"/>
  <c r="E59" i="63"/>
  <c r="AY58" i="63"/>
  <c r="AX58" i="63"/>
  <c r="AT58" i="63"/>
  <c r="AN58" i="61" s="1"/>
  <c r="AS58" i="63"/>
  <c r="AM58" i="61" s="1"/>
  <c r="AN58" i="63"/>
  <c r="AI58" i="63"/>
  <c r="AH58" i="61" s="1"/>
  <c r="AD58" i="63"/>
  <c r="Y58" i="63"/>
  <c r="AC58" i="61" s="1"/>
  <c r="T58" i="63"/>
  <c r="O58" i="63"/>
  <c r="AY57" i="63"/>
  <c r="AX57" i="63"/>
  <c r="AT57" i="63"/>
  <c r="AN57" i="61" s="1"/>
  <c r="AS57" i="63"/>
  <c r="AM57" i="61" s="1"/>
  <c r="X58" i="61" l="1"/>
  <c r="S58" i="61" s="1"/>
  <c r="E58" i="63"/>
  <c r="J58" i="63"/>
  <c r="AU57" i="63"/>
  <c r="AZ57" i="63"/>
  <c r="AU58" i="63"/>
  <c r="AV58" i="63" s="1"/>
  <c r="BA57" i="63"/>
  <c r="AV57" i="63"/>
  <c r="AZ58" i="63"/>
  <c r="BA58" i="63"/>
  <c r="AN57" i="63"/>
  <c r="AN141" i="63" s="1"/>
  <c r="AI57" i="63" l="1"/>
  <c r="AD57" i="63"/>
  <c r="Y57" i="63"/>
  <c r="AC57" i="61" s="1"/>
  <c r="T57" i="63"/>
  <c r="AI141" i="63" l="1"/>
  <c r="AH57" i="61"/>
  <c r="J57" i="63"/>
  <c r="O57" i="63"/>
  <c r="X57" i="61" l="1"/>
  <c r="S57" i="61" s="1"/>
  <c r="E57" i="63"/>
  <c r="AX53" i="63"/>
  <c r="AS53" i="63"/>
  <c r="AM53" i="61" s="1"/>
  <c r="AN53" i="63"/>
  <c r="AI53" i="63"/>
  <c r="AH53" i="61" s="1"/>
  <c r="AD53" i="63"/>
  <c r="Y53" i="63"/>
  <c r="AC53" i="61" s="1"/>
  <c r="T53" i="63"/>
  <c r="O53" i="63"/>
  <c r="AX52" i="63"/>
  <c r="AS52" i="63"/>
  <c r="AM52" i="61" s="1"/>
  <c r="AN52" i="63"/>
  <c r="AI52" i="63"/>
  <c r="AH52" i="61" s="1"/>
  <c r="AD52" i="63"/>
  <c r="Y52" i="63"/>
  <c r="AC52" i="61" s="1"/>
  <c r="T52" i="63"/>
  <c r="O52" i="63"/>
  <c r="AX51" i="63"/>
  <c r="AS51" i="63"/>
  <c r="AM51" i="61" s="1"/>
  <c r="AN51" i="63"/>
  <c r="AI51" i="63"/>
  <c r="AH51" i="61" s="1"/>
  <c r="AD51" i="63"/>
  <c r="Y51" i="63"/>
  <c r="AC51" i="61" s="1"/>
  <c r="T51" i="63"/>
  <c r="O51" i="63"/>
  <c r="J53" i="63" l="1"/>
  <c r="J52" i="63"/>
  <c r="X52" i="61"/>
  <c r="S52" i="61" s="1"/>
  <c r="E52" i="63"/>
  <c r="J51" i="63"/>
  <c r="X53" i="61"/>
  <c r="S53" i="61" s="1"/>
  <c r="E53" i="63"/>
  <c r="X51" i="61"/>
  <c r="S51" i="61" s="1"/>
  <c r="E51" i="63"/>
  <c r="AY50" i="63"/>
  <c r="AX50" i="63"/>
  <c r="AT50" i="63"/>
  <c r="AN50" i="61" s="1"/>
  <c r="AS50" i="63"/>
  <c r="AM50" i="61" s="1"/>
  <c r="AN50" i="63"/>
  <c r="AI50" i="63"/>
  <c r="AH50" i="61" s="1"/>
  <c r="AD50" i="63"/>
  <c r="Y50" i="63"/>
  <c r="AC50" i="61" s="1"/>
  <c r="BA50" i="63" l="1"/>
  <c r="AZ50" i="63" s="1"/>
  <c r="AU50" i="63"/>
  <c r="AV50" i="63"/>
  <c r="T50" i="63"/>
  <c r="J50" i="63" s="1"/>
  <c r="O50" i="63"/>
  <c r="X50" i="61" l="1"/>
  <c r="S50" i="61" s="1"/>
  <c r="E50" i="63"/>
  <c r="AX49" i="63"/>
  <c r="AS49" i="63"/>
  <c r="AM49" i="61" s="1"/>
  <c r="AN49" i="63"/>
  <c r="AI49" i="63" l="1"/>
  <c r="AH49" i="61" s="1"/>
  <c r="AD49" i="63"/>
  <c r="Y49" i="63"/>
  <c r="AC49" i="61" s="1"/>
  <c r="T49" i="63"/>
  <c r="O49" i="63"/>
  <c r="AX48" i="63"/>
  <c r="AS48" i="63"/>
  <c r="AM48" i="61" s="1"/>
  <c r="AN48" i="63"/>
  <c r="AI48" i="63"/>
  <c r="AH48" i="61" s="1"/>
  <c r="AD48" i="63"/>
  <c r="Y48" i="63"/>
  <c r="AC48" i="61" s="1"/>
  <c r="T48" i="63"/>
  <c r="O48" i="63"/>
  <c r="AX47" i="63"/>
  <c r="AS47" i="63"/>
  <c r="AM47" i="61" s="1"/>
  <c r="AN47" i="63"/>
  <c r="AI47" i="63"/>
  <c r="AH47" i="61" s="1"/>
  <c r="AD47" i="63"/>
  <c r="Y47" i="63"/>
  <c r="AC47" i="61" s="1"/>
  <c r="T47" i="63"/>
  <c r="O47" i="63"/>
  <c r="AX46" i="63"/>
  <c r="AS46" i="63"/>
  <c r="AM46" i="61" s="1"/>
  <c r="AN46" i="63"/>
  <c r="AI46" i="63"/>
  <c r="AH46" i="61" s="1"/>
  <c r="AD46" i="63"/>
  <c r="Y46" i="63"/>
  <c r="AC46" i="61" s="1"/>
  <c r="T46" i="63"/>
  <c r="O46" i="63"/>
  <c r="AX45" i="63"/>
  <c r="AS45" i="63"/>
  <c r="AM45" i="61" s="1"/>
  <c r="AN45" i="63"/>
  <c r="AI45" i="63"/>
  <c r="AH45" i="61" s="1"/>
  <c r="AD45" i="63"/>
  <c r="Y45" i="63"/>
  <c r="AC45" i="61" s="1"/>
  <c r="T45" i="63"/>
  <c r="O45" i="63"/>
  <c r="J45" i="63" l="1"/>
  <c r="X46" i="61"/>
  <c r="S46" i="61" s="1"/>
  <c r="E46" i="63"/>
  <c r="J49" i="63"/>
  <c r="X45" i="61"/>
  <c r="S45" i="61" s="1"/>
  <c r="E45" i="63"/>
  <c r="X49" i="61"/>
  <c r="S49" i="61" s="1"/>
  <c r="E49" i="63"/>
  <c r="J48" i="63"/>
  <c r="E48" i="63"/>
  <c r="X48" i="61"/>
  <c r="S48" i="61" s="1"/>
  <c r="E47" i="63"/>
  <c r="X47" i="61"/>
  <c r="S47" i="61" s="1"/>
  <c r="J46" i="63"/>
  <c r="J47" i="63"/>
  <c r="AX54" i="63"/>
  <c r="AS54" i="63"/>
  <c r="AN54" i="63"/>
  <c r="AN148" i="63" s="1"/>
  <c r="Y54" i="63"/>
  <c r="T54" i="63"/>
  <c r="AI54" i="63"/>
  <c r="AI148" i="63" s="1"/>
  <c r="AD54" i="63"/>
  <c r="O54" i="63"/>
  <c r="J54" i="63" l="1"/>
  <c r="AY41" i="63"/>
  <c r="AX41" i="63"/>
  <c r="AT41" i="63"/>
  <c r="AN41" i="61" s="1"/>
  <c r="AS41" i="63"/>
  <c r="AM41" i="61" s="1"/>
  <c r="AN41" i="63"/>
  <c r="AI41" i="63"/>
  <c r="AH41" i="61" s="1"/>
  <c r="AD41" i="63"/>
  <c r="Y41" i="63"/>
  <c r="AC41" i="61" s="1"/>
  <c r="T41" i="63"/>
  <c r="O41" i="63"/>
  <c r="J41" i="63" l="1"/>
  <c r="AZ41" i="63"/>
  <c r="X41" i="61"/>
  <c r="S41" i="61" s="1"/>
  <c r="E41" i="63"/>
  <c r="AU41" i="63"/>
  <c r="AV41" i="63"/>
  <c r="BA41" i="63"/>
  <c r="AY40" i="63"/>
  <c r="AX40" i="63" s="1"/>
  <c r="AT40" i="63"/>
  <c r="AN40" i="63"/>
  <c r="AI40" i="63"/>
  <c r="AH40" i="61" s="1"/>
  <c r="C40" i="63"/>
  <c r="AS40" i="63" l="1"/>
  <c r="AM40" i="61" s="1"/>
  <c r="AN40" i="61"/>
  <c r="AY39" i="63"/>
  <c r="AX39" i="63"/>
  <c r="AT39" i="63"/>
  <c r="AN39" i="61" s="1"/>
  <c r="AS39" i="63"/>
  <c r="AM39" i="61" s="1"/>
  <c r="AN39" i="63"/>
  <c r="AI39" i="63"/>
  <c r="AH39" i="61" s="1"/>
  <c r="AD39" i="63"/>
  <c r="Y39" i="63"/>
  <c r="AC39" i="61" s="1"/>
  <c r="T39" i="63"/>
  <c r="O39" i="63"/>
  <c r="AU40" i="63" l="1"/>
  <c r="AV40" i="63" s="1"/>
  <c r="J39" i="63"/>
  <c r="X39" i="61"/>
  <c r="S39" i="61" s="1"/>
  <c r="E39" i="63"/>
  <c r="AU39" i="63"/>
  <c r="AV39" i="63" s="1"/>
  <c r="AZ39" i="63"/>
  <c r="BA39" i="63" s="1"/>
  <c r="AY38" i="63" l="1"/>
  <c r="AX38" i="63"/>
  <c r="AT38" i="63"/>
  <c r="AN38" i="61" s="1"/>
  <c r="AS38" i="63"/>
  <c r="AM38" i="61" s="1"/>
  <c r="AN38" i="63"/>
  <c r="AI38" i="63"/>
  <c r="AH38" i="61" s="1"/>
  <c r="AD38" i="63"/>
  <c r="Y38" i="63"/>
  <c r="AC38" i="61" s="1"/>
  <c r="T38" i="63"/>
  <c r="J38" i="63" l="1"/>
  <c r="AU38" i="63"/>
  <c r="AV38" i="63" s="1"/>
  <c r="AZ38" i="63"/>
  <c r="BA38" i="63" s="1"/>
  <c r="O38" i="63"/>
  <c r="X38" i="61" l="1"/>
  <c r="S38" i="61" s="1"/>
  <c r="E38" i="63"/>
  <c r="AY37" i="63"/>
  <c r="AX37" i="63"/>
  <c r="AT37" i="63"/>
  <c r="AN37" i="61" s="1"/>
  <c r="AS37" i="63"/>
  <c r="AM37" i="61" s="1"/>
  <c r="AN37" i="63"/>
  <c r="AU37" i="63" l="1"/>
  <c r="AV37" i="63"/>
  <c r="BA37" i="63"/>
  <c r="AZ37" i="63"/>
  <c r="AI37" i="63"/>
  <c r="AH37" i="61" s="1"/>
  <c r="AD37" i="63"/>
  <c r="Y37" i="63"/>
  <c r="AC37" i="61" s="1"/>
  <c r="T37" i="63" l="1"/>
  <c r="J37" i="63" s="1"/>
  <c r="O37" i="63"/>
  <c r="AY36" i="63"/>
  <c r="AX36" i="63"/>
  <c r="AT36" i="63"/>
  <c r="AN36" i="61" s="1"/>
  <c r="AS36" i="63"/>
  <c r="AM36" i="61" s="1"/>
  <c r="AN36" i="63"/>
  <c r="AI36" i="63"/>
  <c r="AH36" i="61" s="1"/>
  <c r="AD36" i="63"/>
  <c r="Y36" i="63"/>
  <c r="AC36" i="61" s="1"/>
  <c r="E37" i="63" l="1"/>
  <c r="X37" i="61"/>
  <c r="S37" i="61" s="1"/>
  <c r="AU36" i="63"/>
  <c r="AV36" i="63" s="1"/>
  <c r="T36" i="63"/>
  <c r="J36" i="63" s="1"/>
  <c r="O36" i="63"/>
  <c r="E36" i="63" l="1"/>
  <c r="X36" i="61"/>
  <c r="S36" i="61" s="1"/>
  <c r="AY35" i="63"/>
  <c r="AX35" i="63"/>
  <c r="AT35" i="63"/>
  <c r="AN35" i="61" s="1"/>
  <c r="AS35" i="63"/>
  <c r="AM35" i="61" s="1"/>
  <c r="AN35" i="63"/>
  <c r="AI35" i="63"/>
  <c r="AH35" i="61" s="1"/>
  <c r="AD35" i="63"/>
  <c r="Y35" i="63"/>
  <c r="AC35" i="61" s="1"/>
  <c r="T35" i="63"/>
  <c r="J35" i="63" l="1"/>
  <c r="AU35" i="63"/>
  <c r="AV35" i="63"/>
  <c r="AZ35" i="63"/>
  <c r="BA35" i="63"/>
  <c r="O35" i="63" l="1"/>
  <c r="E35" i="63" l="1"/>
  <c r="X35" i="61"/>
  <c r="S35" i="61" s="1"/>
  <c r="AY34" i="63"/>
  <c r="AX34" i="63"/>
  <c r="AT34" i="63"/>
  <c r="AS34" i="63"/>
  <c r="AM34" i="61" s="1"/>
  <c r="AN34" i="63"/>
  <c r="AI34" i="63"/>
  <c r="AH34" i="61" s="1"/>
  <c r="AD34" i="63"/>
  <c r="Y34" i="63"/>
  <c r="AC34" i="61" s="1"/>
  <c r="T34" i="63"/>
  <c r="J34" i="63" l="1"/>
  <c r="AU34" i="63"/>
  <c r="AN34" i="61"/>
  <c r="AV34" i="63"/>
  <c r="BA34" i="63"/>
  <c r="AZ34" i="63"/>
  <c r="O34" i="63" l="1"/>
  <c r="AY33" i="63"/>
  <c r="AX33" i="63"/>
  <c r="AT33" i="63"/>
  <c r="AN33" i="61" s="1"/>
  <c r="AS33" i="63"/>
  <c r="AM33" i="61" s="1"/>
  <c r="AN33" i="63"/>
  <c r="AI33" i="63"/>
  <c r="AH33" i="61" s="1"/>
  <c r="AD33" i="63"/>
  <c r="Y33" i="63"/>
  <c r="AC33" i="61" s="1"/>
  <c r="T33" i="63"/>
  <c r="O33" i="63"/>
  <c r="AY32" i="63"/>
  <c r="AX32" i="63"/>
  <c r="AT32" i="63"/>
  <c r="AN32" i="61" s="1"/>
  <c r="AS32" i="63"/>
  <c r="AM32" i="61" s="1"/>
  <c r="AN32" i="63"/>
  <c r="AI32" i="63"/>
  <c r="AH32" i="61" s="1"/>
  <c r="AD32" i="63"/>
  <c r="Y32" i="63"/>
  <c r="AC32" i="61" s="1"/>
  <c r="T32" i="63"/>
  <c r="O32" i="63"/>
  <c r="AY31" i="63"/>
  <c r="AX31" i="63"/>
  <c r="AT31" i="63"/>
  <c r="AN31" i="61" s="1"/>
  <c r="AS31" i="63"/>
  <c r="AM31" i="61" s="1"/>
  <c r="AN31" i="63"/>
  <c r="AI31" i="63"/>
  <c r="AH31" i="61" s="1"/>
  <c r="AD31" i="63"/>
  <c r="Y31" i="63"/>
  <c r="AC31" i="61" s="1"/>
  <c r="T31" i="63"/>
  <c r="O31" i="63"/>
  <c r="AY30" i="63"/>
  <c r="AX30" i="63"/>
  <c r="AT30" i="63"/>
  <c r="AN30" i="61" s="1"/>
  <c r="AS30" i="63"/>
  <c r="AM30" i="61" s="1"/>
  <c r="AN30" i="63"/>
  <c r="AI30" i="63"/>
  <c r="AH30" i="61" s="1"/>
  <c r="AD30" i="63"/>
  <c r="Y30" i="63"/>
  <c r="AC30" i="61" s="1"/>
  <c r="T30" i="63"/>
  <c r="O30" i="63"/>
  <c r="AY29" i="63"/>
  <c r="AX29" i="63"/>
  <c r="AT29" i="63"/>
  <c r="AN29" i="61" s="1"/>
  <c r="AS29" i="63"/>
  <c r="AM29" i="61" s="1"/>
  <c r="AN29" i="63"/>
  <c r="AI29" i="63"/>
  <c r="AH29" i="61" s="1"/>
  <c r="AD29" i="63"/>
  <c r="Y29" i="63"/>
  <c r="AC29" i="61" s="1"/>
  <c r="T29" i="63"/>
  <c r="O29" i="63"/>
  <c r="AY28" i="63"/>
  <c r="AX28" i="63"/>
  <c r="AT28" i="63"/>
  <c r="AN28" i="61" s="1"/>
  <c r="AS28" i="63"/>
  <c r="AM28" i="61" s="1"/>
  <c r="AN28" i="63"/>
  <c r="AI28" i="63"/>
  <c r="AH28" i="61" s="1"/>
  <c r="AD28" i="63"/>
  <c r="Y28" i="63"/>
  <c r="AC28" i="61" s="1"/>
  <c r="J33" i="63" l="1"/>
  <c r="J29" i="63"/>
  <c r="X34" i="61"/>
  <c r="S34" i="61" s="1"/>
  <c r="E34" i="63"/>
  <c r="X30" i="61"/>
  <c r="S30" i="61" s="1"/>
  <c r="E30" i="63"/>
  <c r="X33" i="61"/>
  <c r="S33" i="61" s="1"/>
  <c r="E33" i="63"/>
  <c r="J32" i="63"/>
  <c r="X32" i="61"/>
  <c r="S32" i="61" s="1"/>
  <c r="E32" i="63"/>
  <c r="E29" i="63"/>
  <c r="X29" i="61"/>
  <c r="S29" i="61" s="1"/>
  <c r="J31" i="63"/>
  <c r="X31" i="61"/>
  <c r="S31" i="61" s="1"/>
  <c r="E31" i="63"/>
  <c r="J30" i="63"/>
  <c r="AU30" i="63"/>
  <c r="BA30" i="63"/>
  <c r="AU33" i="63"/>
  <c r="AZ33" i="63"/>
  <c r="AV30" i="63"/>
  <c r="AZ31" i="63"/>
  <c r="BA31" i="63" s="1"/>
  <c r="AZ28" i="63"/>
  <c r="AZ29" i="63"/>
  <c r="AU29" i="63"/>
  <c r="AU31" i="63"/>
  <c r="AV31" i="63" s="1"/>
  <c r="BA33" i="63"/>
  <c r="AU32" i="63"/>
  <c r="AV32" i="63" s="1"/>
  <c r="AZ32" i="63"/>
  <c r="BA28" i="63"/>
  <c r="BA29" i="63"/>
  <c r="AU28" i="63"/>
  <c r="AZ30" i="63"/>
  <c r="AV29" i="63"/>
  <c r="BA32" i="63"/>
  <c r="AV33" i="63"/>
  <c r="AV28" i="63"/>
  <c r="T28" i="63"/>
  <c r="J28" i="63" s="1"/>
  <c r="O28" i="63"/>
  <c r="AY27" i="63"/>
  <c r="AX27" i="63"/>
  <c r="AT27" i="63"/>
  <c r="AN27" i="61" s="1"/>
  <c r="AS27" i="63"/>
  <c r="AM27" i="61" s="1"/>
  <c r="E28" i="63" l="1"/>
  <c r="X28" i="61"/>
  <c r="S28" i="61" s="1"/>
  <c r="AZ27" i="63"/>
  <c r="AU27" i="63"/>
  <c r="BA27" i="63"/>
  <c r="AV27" i="63"/>
  <c r="AN27" i="63"/>
  <c r="AI27" i="63"/>
  <c r="AH27" i="61" s="1"/>
  <c r="AD27" i="63"/>
  <c r="Y27" i="63"/>
  <c r="AC27" i="61" s="1"/>
  <c r="T27" i="63"/>
  <c r="O27" i="63"/>
  <c r="J27" i="63" l="1"/>
  <c r="X27" i="61"/>
  <c r="S27" i="61" s="1"/>
  <c r="E27" i="63"/>
  <c r="AY26" i="63"/>
  <c r="AX26" i="63"/>
  <c r="AT26" i="63"/>
  <c r="AN26" i="61" s="1"/>
  <c r="AS26" i="63"/>
  <c r="AM26" i="61" s="1"/>
  <c r="AN26" i="63"/>
  <c r="AI26" i="63"/>
  <c r="AH26" i="61" s="1"/>
  <c r="AD26" i="63"/>
  <c r="Y26" i="63"/>
  <c r="AC26" i="61" s="1"/>
  <c r="T26" i="63"/>
  <c r="O26" i="63"/>
  <c r="AY25" i="63"/>
  <c r="AX25" i="63"/>
  <c r="AT25" i="63"/>
  <c r="AN25" i="61" s="1"/>
  <c r="AS25" i="63"/>
  <c r="AM25" i="61" s="1"/>
  <c r="AN25" i="63"/>
  <c r="AI25" i="63"/>
  <c r="AH25" i="61" s="1"/>
  <c r="AD25" i="63"/>
  <c r="Y25" i="63"/>
  <c r="AC25" i="61" s="1"/>
  <c r="T25" i="63"/>
  <c r="O25" i="63"/>
  <c r="AY24" i="63"/>
  <c r="AX24" i="63"/>
  <c r="AT24" i="63"/>
  <c r="AN24" i="61" s="1"/>
  <c r="AS24" i="63"/>
  <c r="AM24" i="61" s="1"/>
  <c r="AN24" i="63"/>
  <c r="AI24" i="63"/>
  <c r="AH24" i="61" s="1"/>
  <c r="AD24" i="63"/>
  <c r="Y24" i="63"/>
  <c r="AC24" i="61" s="1"/>
  <c r="T24" i="63"/>
  <c r="O24" i="63"/>
  <c r="AY23" i="63"/>
  <c r="AX23" i="63"/>
  <c r="AT23" i="63"/>
  <c r="AN23" i="61" s="1"/>
  <c r="AS23" i="63"/>
  <c r="AM23" i="61" s="1"/>
  <c r="AN23" i="63"/>
  <c r="AI23" i="63"/>
  <c r="AH23" i="61" s="1"/>
  <c r="AD23" i="63"/>
  <c r="Y23" i="63"/>
  <c r="AC23" i="61" s="1"/>
  <c r="T23" i="63"/>
  <c r="O23" i="63"/>
  <c r="J23" i="63" l="1"/>
  <c r="J26" i="63"/>
  <c r="X24" i="61"/>
  <c r="S24" i="61" s="1"/>
  <c r="E24" i="63"/>
  <c r="X23" i="61"/>
  <c r="S23" i="61" s="1"/>
  <c r="E23" i="63"/>
  <c r="E26" i="63"/>
  <c r="X26" i="61"/>
  <c r="S26" i="61" s="1"/>
  <c r="J25" i="63"/>
  <c r="X25" i="61"/>
  <c r="S25" i="61" s="1"/>
  <c r="E25" i="63"/>
  <c r="J24" i="63"/>
  <c r="AZ24" i="63"/>
  <c r="BA23" i="63"/>
  <c r="AU26" i="63"/>
  <c r="AV26" i="63"/>
  <c r="AZ23" i="63"/>
  <c r="AV24" i="63"/>
  <c r="AU24" i="63"/>
  <c r="AZ25" i="63"/>
  <c r="BA26" i="63"/>
  <c r="BA25" i="63"/>
  <c r="AU23" i="63"/>
  <c r="BA24" i="63"/>
  <c r="AZ26" i="63"/>
  <c r="AU25" i="63"/>
  <c r="AV23" i="63"/>
  <c r="AV25" i="63"/>
  <c r="AY22" i="63"/>
  <c r="AX22" i="63"/>
  <c r="AT22" i="63"/>
  <c r="AN22" i="61" s="1"/>
  <c r="AS22" i="63"/>
  <c r="AM22" i="61" s="1"/>
  <c r="AN22" i="63"/>
  <c r="AI22" i="63"/>
  <c r="AH22" i="61" s="1"/>
  <c r="AD22" i="63"/>
  <c r="Y22" i="63"/>
  <c r="AC22" i="61" s="1"/>
  <c r="T22" i="63"/>
  <c r="O22" i="63"/>
  <c r="AY21" i="63"/>
  <c r="AX21" i="63"/>
  <c r="AT21" i="63"/>
  <c r="AN21" i="61" s="1"/>
  <c r="AS21" i="63"/>
  <c r="AM21" i="61" s="1"/>
  <c r="AN21" i="63"/>
  <c r="AI21" i="63"/>
  <c r="AH21" i="61" s="1"/>
  <c r="AD21" i="63"/>
  <c r="Y21" i="63"/>
  <c r="AC21" i="61" s="1"/>
  <c r="T21" i="63"/>
  <c r="O21" i="63"/>
  <c r="AY20" i="63"/>
  <c r="AX20" i="63"/>
  <c r="AT20" i="63"/>
  <c r="AN20" i="61" s="1"/>
  <c r="AS20" i="63"/>
  <c r="AM20" i="61" s="1"/>
  <c r="AN20" i="63"/>
  <c r="AI20" i="63"/>
  <c r="AH20" i="61" s="1"/>
  <c r="AD20" i="63"/>
  <c r="Y20" i="63"/>
  <c r="AC20" i="61" s="1"/>
  <c r="T20" i="63"/>
  <c r="O20" i="63"/>
  <c r="AN19" i="63"/>
  <c r="J22" i="63" l="1"/>
  <c r="X22" i="61"/>
  <c r="S22" i="61" s="1"/>
  <c r="E22" i="63"/>
  <c r="J21" i="63"/>
  <c r="X20" i="61"/>
  <c r="S20" i="61" s="1"/>
  <c r="E20" i="63"/>
  <c r="E21" i="63"/>
  <c r="X21" i="61"/>
  <c r="S21" i="61" s="1"/>
  <c r="J20" i="63"/>
  <c r="AZ20" i="63"/>
  <c r="AZ21" i="63"/>
  <c r="AZ22" i="63"/>
  <c r="AU21" i="63"/>
  <c r="AV22" i="63"/>
  <c r="AU22" i="63"/>
  <c r="BA20" i="63"/>
  <c r="BA21" i="63"/>
  <c r="AV21" i="63"/>
  <c r="AU20" i="63"/>
  <c r="AV20" i="63" s="1"/>
  <c r="BA22" i="63"/>
  <c r="AI19" i="63"/>
  <c r="AH19" i="61" s="1"/>
  <c r="C19" i="63" l="1"/>
  <c r="AY18" i="63"/>
  <c r="AX18" i="63"/>
  <c r="AT18" i="63"/>
  <c r="AN18" i="61" s="1"/>
  <c r="AS18" i="63"/>
  <c r="AM18" i="61" s="1"/>
  <c r="AN18" i="63"/>
  <c r="AI18" i="63"/>
  <c r="AH18" i="61" s="1"/>
  <c r="AD18" i="63"/>
  <c r="Y18" i="63"/>
  <c r="AC18" i="61" s="1"/>
  <c r="T18" i="63"/>
  <c r="O18" i="63"/>
  <c r="AY17" i="63"/>
  <c r="AX17" i="63"/>
  <c r="AT17" i="63"/>
  <c r="AN17" i="61" s="1"/>
  <c r="AS17" i="63"/>
  <c r="AM17" i="61" s="1"/>
  <c r="AN17" i="63"/>
  <c r="AI17" i="63"/>
  <c r="AH17" i="61" s="1"/>
  <c r="AD17" i="63"/>
  <c r="Y17" i="63"/>
  <c r="AC17" i="61" s="1"/>
  <c r="T17" i="63"/>
  <c r="O17" i="63"/>
  <c r="AY16" i="63"/>
  <c r="AX16" i="63"/>
  <c r="AT16" i="63"/>
  <c r="AN16" i="61" s="1"/>
  <c r="AS16" i="63"/>
  <c r="AM16" i="61" s="1"/>
  <c r="AN16" i="63"/>
  <c r="AI16" i="63"/>
  <c r="AH16" i="61" s="1"/>
  <c r="J18" i="63" l="1"/>
  <c r="J17" i="63"/>
  <c r="X17" i="61"/>
  <c r="S17" i="61" s="1"/>
  <c r="E17" i="63"/>
  <c r="X18" i="61"/>
  <c r="S18" i="61" s="1"/>
  <c r="E18" i="63"/>
  <c r="AU17" i="63"/>
  <c r="AU16" i="63"/>
  <c r="AZ17" i="63"/>
  <c r="BA17" i="63"/>
  <c r="AZ18" i="63"/>
  <c r="BA18" i="63" s="1"/>
  <c r="AV16" i="63"/>
  <c r="AU18" i="63"/>
  <c r="AV18" i="63" s="1"/>
  <c r="AV17" i="63"/>
  <c r="AZ16" i="63"/>
  <c r="BA16" i="63"/>
  <c r="AD16" i="63"/>
  <c r="Y16" i="63"/>
  <c r="AC16" i="61" s="1"/>
  <c r="T16" i="63"/>
  <c r="O16" i="63"/>
  <c r="AY15" i="63"/>
  <c r="AX15" i="63"/>
  <c r="AT15" i="63"/>
  <c r="AN15" i="61" s="1"/>
  <c r="AS15" i="63"/>
  <c r="AM15" i="61" s="1"/>
  <c r="AN15" i="63"/>
  <c r="AI15" i="63"/>
  <c r="AH15" i="61" s="1"/>
  <c r="AD15" i="63"/>
  <c r="Y15" i="63"/>
  <c r="AC15" i="61" s="1"/>
  <c r="T15" i="63"/>
  <c r="X16" i="61" l="1"/>
  <c r="S16" i="61" s="1"/>
  <c r="E16" i="63"/>
  <c r="J16" i="63"/>
  <c r="J15" i="63"/>
  <c r="AU15" i="63"/>
  <c r="AV15" i="63"/>
  <c r="AZ15" i="63"/>
  <c r="BA15" i="63"/>
  <c r="O15" i="63"/>
  <c r="AY14" i="63"/>
  <c r="AX14" i="63"/>
  <c r="AT14" i="63"/>
  <c r="AN14" i="61" s="1"/>
  <c r="AS14" i="63"/>
  <c r="AM14" i="61" s="1"/>
  <c r="AN14" i="63"/>
  <c r="AI14" i="63"/>
  <c r="AH14" i="61" s="1"/>
  <c r="AD14" i="63"/>
  <c r="X15" i="61" l="1"/>
  <c r="S15" i="61" s="1"/>
  <c r="E15" i="63"/>
  <c r="BA14" i="63"/>
  <c r="AU14" i="63"/>
  <c r="AV14" i="63"/>
  <c r="AZ14" i="63"/>
  <c r="Y14" i="63"/>
  <c r="AC14" i="61" s="1"/>
  <c r="T14" i="63" l="1"/>
  <c r="J14" i="63" s="1"/>
  <c r="O14" i="63" l="1"/>
  <c r="AY13" i="63"/>
  <c r="AX13" i="63"/>
  <c r="AT13" i="63"/>
  <c r="AN13" i="61" s="1"/>
  <c r="AS13" i="63"/>
  <c r="AM13" i="61" s="1"/>
  <c r="AN13" i="63"/>
  <c r="AI13" i="63"/>
  <c r="AH13" i="61" s="1"/>
  <c r="X14" i="61" l="1"/>
  <c r="S14" i="61" s="1"/>
  <c r="E14" i="63"/>
  <c r="AU13" i="63"/>
  <c r="AV13" i="63" s="1"/>
  <c r="AZ13" i="63"/>
  <c r="BA13" i="63"/>
  <c r="AD13" i="63"/>
  <c r="Y13" i="63"/>
  <c r="AC13" i="61" s="1"/>
  <c r="T13" i="63"/>
  <c r="O13" i="63"/>
  <c r="AY12" i="63"/>
  <c r="AX12" i="63"/>
  <c r="AT12" i="63"/>
  <c r="AN12" i="61" s="1"/>
  <c r="AS12" i="63"/>
  <c r="AM12" i="61" s="1"/>
  <c r="AN12" i="63"/>
  <c r="AI12" i="63"/>
  <c r="AH12" i="61" s="1"/>
  <c r="AD12" i="63"/>
  <c r="Y12" i="63"/>
  <c r="AC12" i="61" s="1"/>
  <c r="T12" i="63"/>
  <c r="O12" i="63"/>
  <c r="AY11" i="63"/>
  <c r="AX11" i="63"/>
  <c r="AT11" i="63"/>
  <c r="AN11" i="61" s="1"/>
  <c r="AS11" i="63"/>
  <c r="AM11" i="61" s="1"/>
  <c r="AN11" i="63"/>
  <c r="AI11" i="63"/>
  <c r="AH11" i="61" s="1"/>
  <c r="AD11" i="63"/>
  <c r="Y11" i="63"/>
  <c r="AC11" i="61" s="1"/>
  <c r="T11" i="63"/>
  <c r="O11" i="63"/>
  <c r="J13" i="63" l="1"/>
  <c r="J12" i="63"/>
  <c r="J11" i="63"/>
  <c r="E11" i="63"/>
  <c r="X11" i="61"/>
  <c r="S11" i="61" s="1"/>
  <c r="E13" i="63"/>
  <c r="X13" i="61"/>
  <c r="S13" i="61" s="1"/>
  <c r="E12" i="63"/>
  <c r="X12" i="61"/>
  <c r="S12" i="61" s="1"/>
  <c r="AU11" i="63"/>
  <c r="AN42" i="63"/>
  <c r="BA11" i="63"/>
  <c r="AI42" i="63"/>
  <c r="AZ11" i="63"/>
  <c r="AZ12" i="63"/>
  <c r="BA12" i="63"/>
  <c r="AU12" i="63"/>
  <c r="AV12" i="63"/>
  <c r="AV11" i="63"/>
  <c r="BA8" i="63"/>
  <c r="AZ8" i="63"/>
  <c r="AY8" i="63"/>
  <c r="AX8" i="63"/>
  <c r="AV8" i="63"/>
  <c r="AU8" i="63"/>
  <c r="AT8" i="63"/>
  <c r="AS8" i="63"/>
  <c r="AQ8" i="63"/>
  <c r="AP8" i="63"/>
  <c r="AO8" i="63"/>
  <c r="AN8" i="63"/>
  <c r="AL8" i="63"/>
  <c r="AK8" i="63"/>
  <c r="AJ8" i="63"/>
  <c r="AI8" i="63"/>
  <c r="AG8" i="63"/>
  <c r="AF8" i="63"/>
  <c r="AE8" i="63"/>
  <c r="AD8" i="63"/>
  <c r="AB8" i="63"/>
  <c r="AA8" i="63"/>
  <c r="Z8" i="63"/>
  <c r="Y8" i="63"/>
  <c r="W8" i="63"/>
  <c r="V8" i="63"/>
  <c r="U8" i="63"/>
  <c r="T8" i="63"/>
  <c r="R8" i="63"/>
  <c r="Q8" i="63"/>
  <c r="P8" i="63"/>
  <c r="O8" i="63"/>
  <c r="M8" i="63"/>
  <c r="L8" i="63"/>
  <c r="K8" i="63"/>
  <c r="J8" i="63"/>
  <c r="H8" i="63"/>
  <c r="G8" i="63"/>
  <c r="F8" i="63"/>
  <c r="E8" i="63"/>
  <c r="B1" i="63"/>
  <c r="C1" i="63" s="1"/>
  <c r="P163" i="61" l="1"/>
  <c r="AN162" i="61" s="1"/>
  <c r="AM162" i="61" s="1"/>
  <c r="AI162" i="61" s="1"/>
  <c r="AH162" i="61" s="1"/>
  <c r="AD162" i="61" s="1"/>
  <c r="AC162" i="61" s="1"/>
  <c r="Y162" i="61" s="1"/>
  <c r="X162" i="61" s="1"/>
  <c r="U162" i="61"/>
  <c r="P162" i="61"/>
  <c r="AN161" i="61" s="1"/>
  <c r="AM161" i="61" s="1"/>
  <c r="AI161" i="61" s="1"/>
  <c r="AH161" i="61" s="1"/>
  <c r="AD161" i="61" s="1"/>
  <c r="AC161" i="61" s="1"/>
  <c r="Y161" i="61" s="1"/>
  <c r="X161" i="61" s="1"/>
  <c r="U161" i="61"/>
  <c r="T162" i="61" l="1"/>
  <c r="T161" i="61"/>
  <c r="S161" i="61"/>
  <c r="P161" i="61"/>
  <c r="AN160" i="61" s="1"/>
  <c r="AM160" i="61" s="1"/>
  <c r="AI160" i="61" s="1"/>
  <c r="AH160" i="61" s="1"/>
  <c r="AD160" i="61" s="1"/>
  <c r="AC160" i="61" s="1"/>
  <c r="U160" i="61"/>
  <c r="P160" i="61"/>
  <c r="AN159" i="61" s="1"/>
  <c r="AM159" i="61" s="1"/>
  <c r="AI159" i="61" s="1"/>
  <c r="AH159" i="61" s="1"/>
  <c r="AD159" i="61" s="1"/>
  <c r="AC159" i="61" s="1"/>
  <c r="U159" i="61"/>
  <c r="P159" i="61"/>
  <c r="AN158" i="61" s="1"/>
  <c r="AM158" i="61" s="1"/>
  <c r="AI158" i="61" s="1"/>
  <c r="AH158" i="61" s="1"/>
  <c r="AD158" i="61" s="1"/>
  <c r="AC158" i="61" s="1"/>
  <c r="Y158" i="61" s="1"/>
  <c r="X158" i="61" s="1"/>
  <c r="S158" i="61" s="1"/>
  <c r="U158" i="61"/>
  <c r="P158" i="61"/>
  <c r="S162" i="61" l="1"/>
  <c r="T158" i="61"/>
  <c r="X152" i="61"/>
  <c r="AC152" i="61" l="1"/>
  <c r="Q151" i="61"/>
  <c r="O151" i="61"/>
  <c r="M151" i="61"/>
  <c r="L151" i="61"/>
  <c r="K151" i="61"/>
  <c r="J151" i="61"/>
  <c r="I151" i="61"/>
  <c r="H151" i="61"/>
  <c r="G151" i="61"/>
  <c r="F151" i="61"/>
  <c r="E151" i="61"/>
  <c r="D151" i="61"/>
  <c r="C151" i="61"/>
  <c r="B151" i="61"/>
  <c r="O145" i="61"/>
  <c r="Q145" i="61" s="1"/>
  <c r="M145" i="61"/>
  <c r="L145" i="61"/>
  <c r="K145" i="61"/>
  <c r="J145" i="61"/>
  <c r="I145" i="61"/>
  <c r="H145" i="61"/>
  <c r="G145" i="61"/>
  <c r="F145" i="61"/>
  <c r="E145" i="61"/>
  <c r="D145" i="61"/>
  <c r="C145" i="61"/>
  <c r="B145" i="61"/>
  <c r="AN146" i="61" l="1"/>
  <c r="AM146" i="61"/>
  <c r="AO144" i="61"/>
  <c r="AP144" i="61" s="1"/>
  <c r="AC146" i="61"/>
  <c r="X146" i="61"/>
  <c r="O144" i="61" l="1"/>
  <c r="Q144" i="61" s="1"/>
  <c r="M144" i="61"/>
  <c r="L144" i="61"/>
  <c r="K144" i="61"/>
  <c r="J144" i="61"/>
  <c r="I144" i="61"/>
  <c r="H144" i="61"/>
  <c r="G144" i="61"/>
  <c r="F144" i="61"/>
  <c r="E144" i="61"/>
  <c r="D144" i="61"/>
  <c r="C144" i="61"/>
  <c r="B144" i="61"/>
  <c r="AO140" i="61" l="1"/>
  <c r="AP140" i="61" s="1"/>
  <c r="Q140" i="61"/>
  <c r="O140" i="61"/>
  <c r="M140" i="61"/>
  <c r="L140" i="61"/>
  <c r="K140" i="61"/>
  <c r="J140" i="61"/>
  <c r="I140" i="61"/>
  <c r="H140" i="61"/>
  <c r="G140" i="61"/>
  <c r="F140" i="61"/>
  <c r="E140" i="61"/>
  <c r="D140" i="61"/>
  <c r="C140" i="61"/>
  <c r="B140" i="61"/>
  <c r="AP139" i="61" l="1"/>
  <c r="AO139" i="61" s="1"/>
  <c r="Q139" i="61" l="1"/>
  <c r="O139" i="61"/>
  <c r="M139" i="61"/>
  <c r="L139" i="61"/>
  <c r="K139" i="61"/>
  <c r="J139" i="61"/>
  <c r="I139" i="61"/>
  <c r="H139" i="61"/>
  <c r="G139" i="61"/>
  <c r="F139" i="61"/>
  <c r="E139" i="61"/>
  <c r="D139" i="61"/>
  <c r="C139" i="61"/>
  <c r="B139" i="61"/>
  <c r="Q138" i="61"/>
  <c r="O138" i="61"/>
  <c r="M138" i="61"/>
  <c r="L138" i="61"/>
  <c r="K138" i="61"/>
  <c r="J138" i="61"/>
  <c r="I138" i="61"/>
  <c r="H138" i="61"/>
  <c r="G138" i="61"/>
  <c r="F138" i="61"/>
  <c r="E138" i="61"/>
  <c r="D138" i="61"/>
  <c r="C138" i="61"/>
  <c r="B138" i="61"/>
  <c r="AP138" i="61" l="1"/>
  <c r="AO138" i="61" s="1"/>
  <c r="AP137" i="61"/>
  <c r="AO137" i="61" s="1"/>
  <c r="Q137" i="61"/>
  <c r="O137" i="61"/>
  <c r="M137" i="61"/>
  <c r="L137" i="61"/>
  <c r="K137" i="61"/>
  <c r="J137" i="61"/>
  <c r="I137" i="61"/>
  <c r="H137" i="61"/>
  <c r="G137" i="61"/>
  <c r="F137" i="61"/>
  <c r="E137" i="61"/>
  <c r="D137" i="61"/>
  <c r="C137" i="61"/>
  <c r="B137" i="61"/>
  <c r="AP136" i="61"/>
  <c r="AO136" i="61" s="1"/>
  <c r="Q136" i="61" l="1"/>
  <c r="O136" i="61"/>
  <c r="M136" i="61"/>
  <c r="L136" i="61"/>
  <c r="K136" i="61"/>
  <c r="J136" i="61"/>
  <c r="I136" i="61"/>
  <c r="H136" i="61"/>
  <c r="G136" i="61"/>
  <c r="F136" i="61"/>
  <c r="E136" i="61"/>
  <c r="D136" i="61"/>
  <c r="C136" i="61"/>
  <c r="B136" i="61"/>
  <c r="AP135" i="61" l="1"/>
  <c r="AO135" i="61" s="1"/>
  <c r="Q135" i="61" l="1"/>
  <c r="O135" i="61"/>
  <c r="M135" i="61"/>
  <c r="L135" i="61"/>
  <c r="K135" i="61"/>
  <c r="J135" i="61"/>
  <c r="I135" i="61"/>
  <c r="H135" i="61"/>
  <c r="G135" i="61"/>
  <c r="F135" i="61"/>
  <c r="E135" i="61"/>
  <c r="D135" i="61"/>
  <c r="C135" i="61"/>
  <c r="B135" i="61"/>
  <c r="Q134" i="61"/>
  <c r="O134" i="61"/>
  <c r="M134" i="61"/>
  <c r="L134" i="61"/>
  <c r="K134" i="61"/>
  <c r="J134" i="61"/>
  <c r="I134" i="61"/>
  <c r="H134" i="61"/>
  <c r="G134" i="61"/>
  <c r="F134" i="61"/>
  <c r="E134" i="61"/>
  <c r="D134" i="61"/>
  <c r="C134" i="61"/>
  <c r="B134" i="61"/>
  <c r="Q133" i="61"/>
  <c r="O133" i="61"/>
  <c r="M133" i="61"/>
  <c r="L133" i="61"/>
  <c r="K133" i="61"/>
  <c r="J133" i="61"/>
  <c r="I133" i="61"/>
  <c r="H133" i="61"/>
  <c r="G133" i="61"/>
  <c r="F133" i="61"/>
  <c r="E133" i="61"/>
  <c r="D133" i="61"/>
  <c r="C133" i="61"/>
  <c r="B133" i="61"/>
  <c r="Q132" i="61" l="1"/>
  <c r="O132" i="61"/>
  <c r="M132" i="61"/>
  <c r="L132" i="61"/>
  <c r="K132" i="61"/>
  <c r="J132" i="61"/>
  <c r="I132" i="61"/>
  <c r="H132" i="61"/>
  <c r="G132" i="61"/>
  <c r="F132" i="61"/>
  <c r="E132" i="61"/>
  <c r="D132" i="61"/>
  <c r="C132" i="61"/>
  <c r="B132" i="61"/>
  <c r="Q131" i="61"/>
  <c r="O131" i="61"/>
  <c r="M131" i="61"/>
  <c r="L131" i="61"/>
  <c r="K131" i="61"/>
  <c r="J131" i="61"/>
  <c r="I131" i="61"/>
  <c r="H131" i="61"/>
  <c r="G131" i="61"/>
  <c r="F131" i="61"/>
  <c r="E131" i="61"/>
  <c r="D131" i="61"/>
  <c r="C131" i="61"/>
  <c r="B131" i="61"/>
  <c r="Q130" i="61" l="1"/>
  <c r="O130" i="61"/>
  <c r="M130" i="61"/>
  <c r="L130" i="61"/>
  <c r="K130" i="61"/>
  <c r="J130" i="61"/>
  <c r="I130" i="61"/>
  <c r="H130" i="61"/>
  <c r="G130" i="61"/>
  <c r="F130" i="61"/>
  <c r="E130" i="61"/>
  <c r="D130" i="61"/>
  <c r="C130" i="61"/>
  <c r="B130" i="61"/>
  <c r="Q129" i="61" l="1"/>
  <c r="O129" i="61"/>
  <c r="M129" i="61"/>
  <c r="L129" i="61"/>
  <c r="K129" i="61"/>
  <c r="J129" i="61"/>
  <c r="I129" i="61"/>
  <c r="H129" i="61"/>
  <c r="G129" i="61"/>
  <c r="F129" i="61"/>
  <c r="E129" i="61"/>
  <c r="D129" i="61"/>
  <c r="C129" i="61"/>
  <c r="B129" i="61"/>
  <c r="Q128" i="61" l="1"/>
  <c r="O128" i="61"/>
  <c r="M128" i="61"/>
  <c r="L128" i="61"/>
  <c r="K128" i="61"/>
  <c r="J128" i="61"/>
  <c r="I128" i="61"/>
  <c r="H128" i="61"/>
  <c r="G128" i="61"/>
  <c r="F128" i="61"/>
  <c r="E128" i="61"/>
  <c r="D128" i="61"/>
  <c r="C128" i="61"/>
  <c r="B128" i="61"/>
  <c r="Q127" i="61" l="1"/>
  <c r="O127" i="61"/>
  <c r="M127" i="61"/>
  <c r="L127" i="61"/>
  <c r="K127" i="61"/>
  <c r="J127" i="61"/>
  <c r="I127" i="61"/>
  <c r="H127" i="61"/>
  <c r="G127" i="61"/>
  <c r="F127" i="61"/>
  <c r="E127" i="61"/>
  <c r="D127" i="61"/>
  <c r="C127" i="61"/>
  <c r="B127" i="61"/>
  <c r="Q126" i="61" l="1"/>
  <c r="O126" i="61"/>
  <c r="M126" i="61"/>
  <c r="L126" i="61"/>
  <c r="K126" i="61"/>
  <c r="J126" i="61"/>
  <c r="I126" i="61"/>
  <c r="H126" i="61"/>
  <c r="G126" i="61"/>
  <c r="F126" i="61"/>
  <c r="E126" i="61"/>
  <c r="D126" i="61"/>
  <c r="C126" i="61"/>
  <c r="B126" i="61"/>
  <c r="Q125" i="61" l="1"/>
  <c r="O125" i="61"/>
  <c r="M125" i="61"/>
  <c r="L125" i="61"/>
  <c r="K125" i="61"/>
  <c r="J125" i="61"/>
  <c r="I125" i="61"/>
  <c r="H125" i="61"/>
  <c r="G125" i="61"/>
  <c r="F125" i="61"/>
  <c r="E125" i="61"/>
  <c r="D125" i="61"/>
  <c r="C125" i="61"/>
  <c r="B125" i="61"/>
  <c r="Q124" i="61" l="1"/>
  <c r="O124" i="61"/>
  <c r="M124" i="61"/>
  <c r="L124" i="61"/>
  <c r="K124" i="61"/>
  <c r="J124" i="61"/>
  <c r="I124" i="61"/>
  <c r="H124" i="61"/>
  <c r="G124" i="61"/>
  <c r="F124" i="61"/>
  <c r="E124" i="61"/>
  <c r="D124" i="61"/>
  <c r="C124" i="61"/>
  <c r="B124" i="61"/>
  <c r="Q123" i="61"/>
  <c r="O123" i="61"/>
  <c r="M123" i="61"/>
  <c r="L123" i="61"/>
  <c r="K123" i="61"/>
  <c r="J123" i="61"/>
  <c r="I123" i="61"/>
  <c r="H123" i="61"/>
  <c r="G123" i="61"/>
  <c r="F123" i="61"/>
  <c r="E123" i="61"/>
  <c r="D123" i="61"/>
  <c r="C123" i="61"/>
  <c r="B123" i="61"/>
  <c r="AP123" i="61" l="1"/>
  <c r="AO123" i="61" s="1"/>
  <c r="Q122" i="61" l="1"/>
  <c r="O122" i="61"/>
  <c r="M122" i="61"/>
  <c r="L122" i="61"/>
  <c r="K122" i="61"/>
  <c r="J122" i="61"/>
  <c r="I122" i="61"/>
  <c r="H122" i="61"/>
  <c r="G122" i="61"/>
  <c r="F122" i="61"/>
  <c r="E122" i="61"/>
  <c r="D122" i="61"/>
  <c r="C122" i="61"/>
  <c r="B122" i="61"/>
  <c r="Q121" i="61" l="1"/>
  <c r="O121" i="61"/>
  <c r="M121" i="61"/>
  <c r="L121" i="61"/>
  <c r="K121" i="61"/>
  <c r="J121" i="61"/>
  <c r="I121" i="61"/>
  <c r="H121" i="61"/>
  <c r="G121" i="61"/>
  <c r="F121" i="61"/>
  <c r="E121" i="61"/>
  <c r="D121" i="61"/>
  <c r="C121" i="61"/>
  <c r="B121" i="61"/>
  <c r="Q120" i="61" l="1"/>
  <c r="O120" i="61"/>
  <c r="M120" i="61"/>
  <c r="L120" i="61"/>
  <c r="K120" i="61"/>
  <c r="J120" i="61"/>
  <c r="I120" i="61"/>
  <c r="H120" i="61"/>
  <c r="G120" i="61"/>
  <c r="F120" i="61"/>
  <c r="E120" i="61"/>
  <c r="D120" i="61"/>
  <c r="C120" i="61"/>
  <c r="B120" i="61"/>
  <c r="Q119" i="61" l="1"/>
  <c r="O119" i="61"/>
  <c r="M119" i="61"/>
  <c r="L119" i="61"/>
  <c r="K119" i="61"/>
  <c r="J119" i="61"/>
  <c r="I119" i="61"/>
  <c r="H119" i="61"/>
  <c r="G119" i="61"/>
  <c r="F119" i="61"/>
  <c r="E119" i="61"/>
  <c r="D119" i="61"/>
  <c r="C119" i="61"/>
  <c r="B119" i="61"/>
  <c r="AO118" i="61" l="1"/>
  <c r="AP118" i="61" s="1"/>
  <c r="Q118" i="61" l="1"/>
  <c r="O118" i="61"/>
  <c r="M118" i="61"/>
  <c r="L118" i="61"/>
  <c r="K118" i="61"/>
  <c r="J118" i="61"/>
  <c r="I118" i="61"/>
  <c r="H118" i="61"/>
  <c r="G118" i="61"/>
  <c r="F118" i="61"/>
  <c r="E118" i="61"/>
  <c r="D118" i="61"/>
  <c r="C118" i="61"/>
  <c r="B118" i="61"/>
  <c r="Q117" i="61" l="1"/>
  <c r="O117" i="61"/>
  <c r="M117" i="61"/>
  <c r="L117" i="61"/>
  <c r="K117" i="61"/>
  <c r="J117" i="61"/>
  <c r="I117" i="61"/>
  <c r="H117" i="61"/>
  <c r="G117" i="61"/>
  <c r="F117" i="61"/>
  <c r="E117" i="61"/>
  <c r="D117" i="61"/>
  <c r="C117" i="61"/>
  <c r="B117" i="61"/>
  <c r="AP116" i="61" l="1"/>
  <c r="AO116" i="61" s="1"/>
  <c r="Q116" i="61" l="1"/>
  <c r="O116" i="61"/>
  <c r="M116" i="61"/>
  <c r="L116" i="61"/>
  <c r="K116" i="61"/>
  <c r="J116" i="61"/>
  <c r="I116" i="61"/>
  <c r="H116" i="61"/>
  <c r="G116" i="61"/>
  <c r="F116" i="61"/>
  <c r="E116" i="61"/>
  <c r="D116" i="61"/>
  <c r="C116" i="61"/>
  <c r="B116" i="61"/>
  <c r="Q115" i="61" l="1"/>
  <c r="O115" i="61"/>
  <c r="M115" i="61"/>
  <c r="L115" i="61"/>
  <c r="K115" i="61"/>
  <c r="J115" i="61"/>
  <c r="I115" i="61"/>
  <c r="H115" i="61"/>
  <c r="G115" i="61"/>
  <c r="F115" i="61"/>
  <c r="E115" i="61"/>
  <c r="D115" i="61"/>
  <c r="C115" i="61"/>
  <c r="B115" i="61"/>
  <c r="Q114" i="61" l="1"/>
  <c r="O114" i="61"/>
  <c r="M114" i="61"/>
  <c r="L114" i="61"/>
  <c r="K114" i="61"/>
  <c r="J114" i="61"/>
  <c r="I114" i="61"/>
  <c r="H114" i="61"/>
  <c r="G114" i="61"/>
  <c r="F114" i="61"/>
  <c r="E114" i="61"/>
  <c r="D114" i="61"/>
  <c r="C114" i="61"/>
  <c r="B114" i="61"/>
  <c r="Q113" i="61" l="1"/>
  <c r="O113" i="61"/>
  <c r="M113" i="61"/>
  <c r="L113" i="61"/>
  <c r="K113" i="61"/>
  <c r="J113" i="61"/>
  <c r="I113" i="61"/>
  <c r="H113" i="61"/>
  <c r="G113" i="61"/>
  <c r="F113" i="61"/>
  <c r="E113" i="61"/>
  <c r="D113" i="61"/>
  <c r="C113" i="61"/>
  <c r="B113" i="61"/>
  <c r="AP112" i="61" l="1"/>
  <c r="AO112" i="61" s="1"/>
  <c r="Q112" i="61"/>
  <c r="O112" i="61"/>
  <c r="M112" i="61"/>
  <c r="L112" i="61"/>
  <c r="K112" i="61"/>
  <c r="J112" i="61"/>
  <c r="I112" i="61"/>
  <c r="H112" i="61"/>
  <c r="G112" i="61"/>
  <c r="F112" i="61"/>
  <c r="E112" i="61"/>
  <c r="D112" i="61"/>
  <c r="C112" i="61"/>
  <c r="B112" i="61"/>
  <c r="Q111" i="61"/>
  <c r="O111" i="61"/>
  <c r="M111" i="61"/>
  <c r="L111" i="61"/>
  <c r="K111" i="61"/>
  <c r="J111" i="61"/>
  <c r="I111" i="61"/>
  <c r="H111" i="61"/>
  <c r="G111" i="61"/>
  <c r="F111" i="61"/>
  <c r="E111" i="61"/>
  <c r="D111" i="61"/>
  <c r="C111" i="61"/>
  <c r="B111" i="61"/>
  <c r="Q110" i="61" l="1"/>
  <c r="O110" i="61"/>
  <c r="M110" i="61"/>
  <c r="L110" i="61"/>
  <c r="K110" i="61"/>
  <c r="J110" i="61"/>
  <c r="I110" i="61"/>
  <c r="H110" i="61"/>
  <c r="G110" i="61"/>
  <c r="F110" i="61"/>
  <c r="E110" i="61"/>
  <c r="D110" i="61"/>
  <c r="C110" i="61"/>
  <c r="B110" i="61"/>
  <c r="Q109" i="61" l="1"/>
  <c r="O109" i="61"/>
  <c r="M109" i="61"/>
  <c r="L109" i="61"/>
  <c r="K109" i="61"/>
  <c r="J109" i="61"/>
  <c r="I109" i="61"/>
  <c r="H109" i="61"/>
  <c r="G109" i="61"/>
  <c r="F109" i="61"/>
  <c r="E109" i="61"/>
  <c r="D109" i="61"/>
  <c r="C109" i="61"/>
  <c r="B109" i="61"/>
  <c r="Q108" i="61"/>
  <c r="O108" i="61"/>
  <c r="M108" i="61"/>
  <c r="L108" i="61"/>
  <c r="K108" i="61"/>
  <c r="J108" i="61"/>
  <c r="I108" i="61"/>
  <c r="H108" i="61"/>
  <c r="G108" i="61"/>
  <c r="F108" i="61"/>
  <c r="E108" i="61"/>
  <c r="D108" i="61"/>
  <c r="C108" i="61"/>
  <c r="B108" i="61"/>
  <c r="Q107" i="61" l="1"/>
  <c r="O107" i="61"/>
  <c r="M107" i="61"/>
  <c r="L107" i="61"/>
  <c r="K107" i="61"/>
  <c r="J107" i="61"/>
  <c r="I107" i="61"/>
  <c r="H107" i="61"/>
  <c r="G107" i="61"/>
  <c r="F107" i="61"/>
  <c r="E107" i="61"/>
  <c r="D107" i="61"/>
  <c r="C107" i="61"/>
  <c r="B107" i="61"/>
  <c r="Q106" i="61"/>
  <c r="O106" i="61"/>
  <c r="M106" i="61"/>
  <c r="L106" i="61"/>
  <c r="K106" i="61"/>
  <c r="J106" i="61"/>
  <c r="I106" i="61"/>
  <c r="H106" i="61"/>
  <c r="G106" i="61"/>
  <c r="F106" i="61"/>
  <c r="E106" i="61"/>
  <c r="D106" i="61"/>
  <c r="C106" i="61"/>
  <c r="B106" i="61"/>
  <c r="Q105" i="61"/>
  <c r="O105" i="61"/>
  <c r="M105" i="61"/>
  <c r="L105" i="61"/>
  <c r="K105" i="61"/>
  <c r="J105" i="61"/>
  <c r="I105" i="61"/>
  <c r="H105" i="61"/>
  <c r="G105" i="61"/>
  <c r="F105" i="61"/>
  <c r="E105" i="61"/>
  <c r="D105" i="61"/>
  <c r="C105" i="61"/>
  <c r="B105" i="61"/>
  <c r="Q104" i="61" l="1"/>
  <c r="O104" i="61"/>
  <c r="M104" i="61"/>
  <c r="L104" i="61"/>
  <c r="K104" i="61"/>
  <c r="J104" i="61"/>
  <c r="I104" i="61"/>
  <c r="H104" i="61"/>
  <c r="G104" i="61"/>
  <c r="F104" i="61"/>
  <c r="E104" i="61"/>
  <c r="D104" i="61"/>
  <c r="C104" i="61"/>
  <c r="B104" i="61"/>
  <c r="Q103" i="61"/>
  <c r="O103" i="61"/>
  <c r="M103" i="61"/>
  <c r="L103" i="61"/>
  <c r="K103" i="61"/>
  <c r="J103" i="61"/>
  <c r="I103" i="61"/>
  <c r="H103" i="61"/>
  <c r="G103" i="61"/>
  <c r="F103" i="61"/>
  <c r="E103" i="61"/>
  <c r="D103" i="61"/>
  <c r="C103" i="61"/>
  <c r="B103" i="61"/>
  <c r="AP103" i="61" l="1"/>
  <c r="AO103" i="61" s="1"/>
  <c r="Q102" i="61" l="1"/>
  <c r="O102" i="61"/>
  <c r="M102" i="61"/>
  <c r="L102" i="61"/>
  <c r="K102" i="61"/>
  <c r="J102" i="61"/>
  <c r="I102" i="61"/>
  <c r="H102" i="61"/>
  <c r="G102" i="61"/>
  <c r="F102" i="61"/>
  <c r="E102" i="61"/>
  <c r="D102" i="61"/>
  <c r="C102" i="61"/>
  <c r="B102" i="61"/>
  <c r="Q101" i="61" l="1"/>
  <c r="O101" i="61"/>
  <c r="M101" i="61"/>
  <c r="L101" i="61"/>
  <c r="K101" i="61"/>
  <c r="J101" i="61"/>
  <c r="I101" i="61"/>
  <c r="H101" i="61"/>
  <c r="G101" i="61"/>
  <c r="F101" i="61"/>
  <c r="E101" i="61"/>
  <c r="D101" i="61"/>
  <c r="C101" i="61"/>
  <c r="B101" i="61"/>
  <c r="Q100" i="61" l="1"/>
  <c r="O100" i="61"/>
  <c r="M100" i="61"/>
  <c r="L100" i="61"/>
  <c r="K100" i="61"/>
  <c r="J100" i="61"/>
  <c r="I100" i="61"/>
  <c r="H100" i="61"/>
  <c r="G100" i="61"/>
  <c r="F100" i="61"/>
  <c r="E100" i="61"/>
  <c r="D100" i="61"/>
  <c r="C100" i="61"/>
  <c r="B100" i="61"/>
  <c r="Q99" i="61" l="1"/>
  <c r="O99" i="61"/>
  <c r="M99" i="61"/>
  <c r="L99" i="61"/>
  <c r="K99" i="61"/>
  <c r="J99" i="61"/>
  <c r="I99" i="61"/>
  <c r="H99" i="61"/>
  <c r="G99" i="61"/>
  <c r="F99" i="61"/>
  <c r="E99" i="61"/>
  <c r="D99" i="61"/>
  <c r="C99" i="61"/>
  <c r="B99" i="61"/>
  <c r="Q98" i="61"/>
  <c r="O98" i="61"/>
  <c r="M98" i="61"/>
  <c r="L98" i="61"/>
  <c r="K98" i="61"/>
  <c r="J98" i="61"/>
  <c r="I98" i="61"/>
  <c r="H98" i="61"/>
  <c r="G98" i="61"/>
  <c r="F98" i="61"/>
  <c r="E98" i="61"/>
  <c r="D98" i="61"/>
  <c r="C98" i="61"/>
  <c r="B98" i="61"/>
  <c r="AO97" i="61" l="1"/>
  <c r="AP97" i="61" s="1"/>
  <c r="Q97" i="61" l="1"/>
  <c r="O97" i="61"/>
  <c r="M97" i="61"/>
  <c r="L97" i="61"/>
  <c r="K97" i="61"/>
  <c r="J97" i="61"/>
  <c r="I97" i="61"/>
  <c r="H97" i="61"/>
  <c r="G97" i="61"/>
  <c r="F97" i="61"/>
  <c r="E97" i="61"/>
  <c r="D97" i="61"/>
  <c r="C97" i="61"/>
  <c r="B97" i="61"/>
  <c r="Q96" i="61" l="1"/>
  <c r="O96" i="61"/>
  <c r="M96" i="61"/>
  <c r="L96" i="61"/>
  <c r="K96" i="61"/>
  <c r="J96" i="61"/>
  <c r="I96" i="61"/>
  <c r="H96" i="61"/>
  <c r="G96" i="61"/>
  <c r="F96" i="61"/>
  <c r="E96" i="61"/>
  <c r="D96" i="61"/>
  <c r="C96" i="61"/>
  <c r="B96" i="61"/>
  <c r="Q95" i="61" l="1"/>
  <c r="O95" i="61"/>
  <c r="M95" i="61"/>
  <c r="L95" i="61"/>
  <c r="K95" i="61"/>
  <c r="J95" i="61"/>
  <c r="I95" i="61"/>
  <c r="H95" i="61"/>
  <c r="G95" i="61"/>
  <c r="F95" i="61"/>
  <c r="E95" i="61"/>
  <c r="D95" i="61"/>
  <c r="C95" i="61"/>
  <c r="B95" i="61"/>
  <c r="Q94" i="61"/>
  <c r="O94" i="61"/>
  <c r="M94" i="61"/>
  <c r="L94" i="61"/>
  <c r="K94" i="61"/>
  <c r="J94" i="61"/>
  <c r="I94" i="61"/>
  <c r="H94" i="61"/>
  <c r="G94" i="61"/>
  <c r="F94" i="61"/>
  <c r="E94" i="61"/>
  <c r="D94" i="61"/>
  <c r="C94" i="61"/>
  <c r="B94" i="61"/>
  <c r="Q93" i="61" l="1"/>
  <c r="O93" i="61"/>
  <c r="M93" i="61"/>
  <c r="L93" i="61"/>
  <c r="K93" i="61"/>
  <c r="J93" i="61"/>
  <c r="I93" i="61"/>
  <c r="H93" i="61"/>
  <c r="G93" i="61"/>
  <c r="F93" i="61"/>
  <c r="E93" i="61"/>
  <c r="D93" i="61"/>
  <c r="C93" i="61"/>
  <c r="B93" i="61"/>
  <c r="Q92" i="61" l="1"/>
  <c r="O92" i="61"/>
  <c r="M92" i="61"/>
  <c r="L92" i="61"/>
  <c r="K92" i="61"/>
  <c r="J92" i="61"/>
  <c r="I92" i="61"/>
  <c r="H92" i="61"/>
  <c r="G92" i="61"/>
  <c r="F92" i="61"/>
  <c r="E92" i="61"/>
  <c r="D92" i="61"/>
  <c r="C92" i="61"/>
  <c r="B92" i="61"/>
  <c r="AP91" i="61" l="1"/>
  <c r="AO91" i="61" s="1"/>
  <c r="Q91" i="61"/>
  <c r="O91" i="61"/>
  <c r="M91" i="61"/>
  <c r="L91" i="61"/>
  <c r="K91" i="61"/>
  <c r="J91" i="61"/>
  <c r="I91" i="61"/>
  <c r="H91" i="61"/>
  <c r="G91" i="61"/>
  <c r="F91" i="61"/>
  <c r="E91" i="61"/>
  <c r="D91" i="61"/>
  <c r="C91" i="61"/>
  <c r="B91" i="61"/>
  <c r="AO90" i="61" l="1"/>
  <c r="AP90" i="61"/>
  <c r="Q90" i="61" l="1"/>
  <c r="O90" i="61"/>
  <c r="M90" i="61"/>
  <c r="L90" i="61"/>
  <c r="K90" i="61"/>
  <c r="J90" i="61"/>
  <c r="I90" i="61"/>
  <c r="H90" i="61"/>
  <c r="G90" i="61"/>
  <c r="F90" i="61"/>
  <c r="E90" i="61"/>
  <c r="D90" i="61"/>
  <c r="C90" i="61"/>
  <c r="B90" i="61"/>
  <c r="AP89" i="61" l="1"/>
  <c r="AO89" i="61" s="1"/>
  <c r="Q89" i="61" l="1"/>
  <c r="O89" i="61"/>
  <c r="M89" i="61"/>
  <c r="L89" i="61"/>
  <c r="K89" i="61"/>
  <c r="J89" i="61"/>
  <c r="I89" i="61"/>
  <c r="H89" i="61"/>
  <c r="G89" i="61"/>
  <c r="F89" i="61"/>
  <c r="E89" i="61"/>
  <c r="D89" i="61"/>
  <c r="C89" i="61"/>
  <c r="B89" i="61"/>
  <c r="AP88" i="61" l="1"/>
  <c r="AO88" i="61"/>
  <c r="Q88" i="61" l="1"/>
  <c r="O88" i="61"/>
  <c r="M88" i="61"/>
  <c r="L88" i="61"/>
  <c r="K88" i="61"/>
  <c r="J88" i="61"/>
  <c r="I88" i="61"/>
  <c r="H88" i="61"/>
  <c r="G88" i="61"/>
  <c r="F88" i="61"/>
  <c r="E88" i="61"/>
  <c r="D88" i="61"/>
  <c r="C88" i="61"/>
  <c r="B88" i="61"/>
  <c r="AP87" i="61" l="1"/>
  <c r="AO87" i="61" s="1"/>
  <c r="Q87" i="61"/>
  <c r="O87" i="61"/>
  <c r="M87" i="61"/>
  <c r="L87" i="61"/>
  <c r="K87" i="61"/>
  <c r="J87" i="61"/>
  <c r="I87" i="61"/>
  <c r="H87" i="61"/>
  <c r="G87" i="61"/>
  <c r="F87" i="61"/>
  <c r="E87" i="61"/>
  <c r="D87" i="61"/>
  <c r="C87" i="61"/>
  <c r="B87" i="61"/>
  <c r="Q86" i="61" l="1"/>
  <c r="O86" i="61"/>
  <c r="M86" i="61"/>
  <c r="L86" i="61"/>
  <c r="K86" i="61"/>
  <c r="J86" i="61"/>
  <c r="I86" i="61"/>
  <c r="H86" i="61"/>
  <c r="G86" i="61"/>
  <c r="F86" i="61"/>
  <c r="E86" i="61"/>
  <c r="D86" i="61"/>
  <c r="C86" i="61"/>
  <c r="B86" i="61"/>
  <c r="Q85" i="61" l="1"/>
  <c r="O85" i="61"/>
  <c r="M85" i="61"/>
  <c r="L85" i="61"/>
  <c r="K85" i="61"/>
  <c r="J85" i="61"/>
  <c r="I85" i="61"/>
  <c r="H85" i="61"/>
  <c r="G85" i="61"/>
  <c r="F85" i="61"/>
  <c r="E85" i="61"/>
  <c r="D85" i="61"/>
  <c r="C85" i="61"/>
  <c r="B85" i="61"/>
  <c r="Q84" i="61" l="1"/>
  <c r="O84" i="61"/>
  <c r="M84" i="61"/>
  <c r="L84" i="61"/>
  <c r="K84" i="61"/>
  <c r="J84" i="61"/>
  <c r="I84" i="61"/>
  <c r="H84" i="61"/>
  <c r="G84" i="61"/>
  <c r="F84" i="61"/>
  <c r="E84" i="61"/>
  <c r="D84" i="61"/>
  <c r="C84" i="61"/>
  <c r="B84" i="61"/>
  <c r="Q83" i="61" l="1"/>
  <c r="O83" i="61"/>
  <c r="M83" i="61"/>
  <c r="L83" i="61"/>
  <c r="K83" i="61"/>
  <c r="J83" i="61"/>
  <c r="I83" i="61"/>
  <c r="H83" i="61"/>
  <c r="G83" i="61"/>
  <c r="F83" i="61"/>
  <c r="E83" i="61"/>
  <c r="D83" i="61"/>
  <c r="C83" i="61"/>
  <c r="B83" i="61"/>
  <c r="Q82" i="61" l="1"/>
  <c r="O82" i="61"/>
  <c r="M82" i="61"/>
  <c r="L82" i="61"/>
  <c r="K82" i="61"/>
  <c r="J82" i="61"/>
  <c r="I82" i="61"/>
  <c r="H82" i="61"/>
  <c r="G82" i="61"/>
  <c r="F82" i="61"/>
  <c r="E82" i="61"/>
  <c r="D82" i="61"/>
  <c r="C82" i="61"/>
  <c r="B82" i="61"/>
  <c r="AP81" i="61"/>
  <c r="AO81" i="61" l="1"/>
  <c r="Q81" i="61" l="1"/>
  <c r="O81" i="61"/>
  <c r="M81" i="61"/>
  <c r="L81" i="61"/>
  <c r="K81" i="61"/>
  <c r="J81" i="61"/>
  <c r="I81" i="61"/>
  <c r="H81" i="61"/>
  <c r="G81" i="61"/>
  <c r="F81" i="61"/>
  <c r="E81" i="61"/>
  <c r="D81" i="61"/>
  <c r="C81" i="61"/>
  <c r="B81" i="61"/>
  <c r="Q80" i="61"/>
  <c r="O80" i="61"/>
  <c r="M80" i="61"/>
  <c r="L80" i="61"/>
  <c r="K80" i="61"/>
  <c r="J80" i="61"/>
  <c r="I80" i="61"/>
  <c r="H80" i="61"/>
  <c r="G80" i="61"/>
  <c r="F80" i="61"/>
  <c r="E80" i="61"/>
  <c r="D80" i="61"/>
  <c r="C80" i="61"/>
  <c r="B80" i="61"/>
  <c r="Q79" i="61"/>
  <c r="O79" i="61"/>
  <c r="M79" i="61"/>
  <c r="L79" i="61"/>
  <c r="K79" i="61"/>
  <c r="J79" i="61"/>
  <c r="I79" i="61"/>
  <c r="H79" i="61"/>
  <c r="G79" i="61"/>
  <c r="F79" i="61"/>
  <c r="E79" i="61"/>
  <c r="D79" i="61"/>
  <c r="C79" i="61"/>
  <c r="B79" i="61"/>
  <c r="Q78" i="61" l="1"/>
  <c r="O78" i="61"/>
  <c r="M78" i="61"/>
  <c r="L78" i="61"/>
  <c r="K78" i="61"/>
  <c r="J78" i="61"/>
  <c r="I78" i="61"/>
  <c r="H78" i="61"/>
  <c r="G78" i="61"/>
  <c r="F78" i="61"/>
  <c r="E78" i="61"/>
  <c r="D78" i="61"/>
  <c r="C78" i="61"/>
  <c r="B78" i="61"/>
  <c r="Q77" i="61" l="1"/>
  <c r="O77" i="61"/>
  <c r="M77" i="61"/>
  <c r="L77" i="61"/>
  <c r="K77" i="61"/>
  <c r="J77" i="61"/>
  <c r="I77" i="61"/>
  <c r="H77" i="61"/>
  <c r="G77" i="61"/>
  <c r="F77" i="61"/>
  <c r="E77" i="61"/>
  <c r="D77" i="61"/>
  <c r="C77" i="61"/>
  <c r="B77" i="61"/>
  <c r="AP76" i="61" l="1"/>
  <c r="AO76" i="61" s="1"/>
  <c r="Q76" i="61" l="1"/>
  <c r="O76" i="61"/>
  <c r="M76" i="61"/>
  <c r="L76" i="61"/>
  <c r="K76" i="61"/>
  <c r="J76" i="61"/>
  <c r="I76" i="61"/>
  <c r="H76" i="61"/>
  <c r="G76" i="61"/>
  <c r="F76" i="61"/>
  <c r="E76" i="61"/>
  <c r="D76" i="61"/>
  <c r="C76" i="61"/>
  <c r="B76" i="61"/>
  <c r="AP75" i="61" l="1"/>
  <c r="AO75" i="61" s="1"/>
  <c r="Q75" i="61"/>
  <c r="O75" i="61"/>
  <c r="M75" i="61"/>
  <c r="L75" i="61"/>
  <c r="K75" i="61"/>
  <c r="J75" i="61"/>
  <c r="I75" i="61"/>
  <c r="H75" i="61"/>
  <c r="G75" i="61"/>
  <c r="F75" i="61"/>
  <c r="E75" i="61"/>
  <c r="D75" i="61"/>
  <c r="C75" i="61"/>
  <c r="B75" i="61"/>
  <c r="Q74" i="61" l="1"/>
  <c r="O74" i="61"/>
  <c r="M74" i="61"/>
  <c r="L74" i="61"/>
  <c r="K74" i="61"/>
  <c r="J74" i="61"/>
  <c r="I74" i="61"/>
  <c r="H74" i="61"/>
  <c r="G74" i="61"/>
  <c r="F74" i="61"/>
  <c r="E74" i="61"/>
  <c r="D74" i="61"/>
  <c r="C74" i="61"/>
  <c r="B74" i="61"/>
  <c r="AP73" i="61" l="1"/>
  <c r="AO73" i="61" s="1"/>
  <c r="Q73" i="61"/>
  <c r="O73" i="61"/>
  <c r="M73" i="61"/>
  <c r="L73" i="61"/>
  <c r="K73" i="61"/>
  <c r="J73" i="61"/>
  <c r="I73" i="61"/>
  <c r="H73" i="61"/>
  <c r="G73" i="61"/>
  <c r="F73" i="61"/>
  <c r="E73" i="61"/>
  <c r="D73" i="61"/>
  <c r="C73" i="61"/>
  <c r="B73" i="61"/>
  <c r="Q72" i="61" l="1"/>
  <c r="O72" i="61"/>
  <c r="M72" i="61"/>
  <c r="L72" i="61"/>
  <c r="K72" i="61"/>
  <c r="J72" i="61"/>
  <c r="I72" i="61"/>
  <c r="H72" i="61"/>
  <c r="G72" i="61"/>
  <c r="F72" i="61"/>
  <c r="E72" i="61"/>
  <c r="D72" i="61"/>
  <c r="C72" i="61"/>
  <c r="B72" i="61"/>
  <c r="AP71" i="61"/>
  <c r="AO71" i="61" s="1"/>
  <c r="Q71" i="61"/>
  <c r="O71" i="61"/>
  <c r="M71" i="61"/>
  <c r="L71" i="61"/>
  <c r="K71" i="61"/>
  <c r="J71" i="61"/>
  <c r="I71" i="61"/>
  <c r="H71" i="61"/>
  <c r="G71" i="61"/>
  <c r="F71" i="61"/>
  <c r="E71" i="61"/>
  <c r="D71" i="61"/>
  <c r="C71" i="61"/>
  <c r="B71" i="61"/>
  <c r="Q70" i="61"/>
  <c r="O70" i="61"/>
  <c r="M70" i="61"/>
  <c r="L70" i="61"/>
  <c r="K70" i="61"/>
  <c r="J70" i="61"/>
  <c r="I70" i="61"/>
  <c r="H70" i="61"/>
  <c r="G70" i="61"/>
  <c r="F70" i="61"/>
  <c r="E70" i="61"/>
  <c r="D70" i="61"/>
  <c r="C70" i="61"/>
  <c r="B70" i="61"/>
  <c r="Q69" i="61" l="1"/>
  <c r="O69" i="61"/>
  <c r="M69" i="61"/>
  <c r="L69" i="61"/>
  <c r="K69" i="61"/>
  <c r="J69" i="61"/>
  <c r="I69" i="61"/>
  <c r="H69" i="61"/>
  <c r="G69" i="61"/>
  <c r="F69" i="61"/>
  <c r="E69" i="61"/>
  <c r="D69" i="61"/>
  <c r="C69" i="61"/>
  <c r="B69" i="61"/>
  <c r="Q68" i="61" l="1"/>
  <c r="O68" i="61"/>
  <c r="M68" i="61"/>
  <c r="L68" i="61"/>
  <c r="K68" i="61"/>
  <c r="J68" i="61"/>
  <c r="I68" i="61"/>
  <c r="H68" i="61"/>
  <c r="G68" i="61"/>
  <c r="F68" i="61"/>
  <c r="E68" i="61"/>
  <c r="D68" i="61"/>
  <c r="C68" i="61"/>
  <c r="B68" i="61"/>
  <c r="Q67" i="61" l="1"/>
  <c r="O67" i="61"/>
  <c r="M67" i="61"/>
  <c r="L67" i="61"/>
  <c r="K67" i="61"/>
  <c r="J67" i="61"/>
  <c r="I67" i="61"/>
  <c r="H67" i="61"/>
  <c r="G67" i="61"/>
  <c r="F67" i="61"/>
  <c r="E67" i="61"/>
  <c r="D67" i="61"/>
  <c r="C67" i="61"/>
  <c r="B67" i="61"/>
  <c r="Q66" i="61" l="1"/>
  <c r="O66" i="61"/>
  <c r="M66" i="61"/>
  <c r="L66" i="61"/>
  <c r="K66" i="61"/>
  <c r="J66" i="61"/>
  <c r="I66" i="61"/>
  <c r="H66" i="61"/>
  <c r="G66" i="61"/>
  <c r="F66" i="61"/>
  <c r="E66" i="61"/>
  <c r="D66" i="61"/>
  <c r="C66" i="61"/>
  <c r="B66" i="61"/>
  <c r="Q65" i="61"/>
  <c r="O65" i="61"/>
  <c r="M65" i="61"/>
  <c r="L65" i="61"/>
  <c r="K65" i="61"/>
  <c r="J65" i="61"/>
  <c r="I65" i="61"/>
  <c r="H65" i="61"/>
  <c r="G65" i="61"/>
  <c r="F65" i="61"/>
  <c r="E65" i="61"/>
  <c r="D65" i="61"/>
  <c r="C65" i="61"/>
  <c r="B65" i="61"/>
  <c r="AP64" i="61" l="1"/>
  <c r="AO64" i="61" s="1"/>
  <c r="Q64" i="61" l="1"/>
  <c r="O64" i="61"/>
  <c r="M64" i="61"/>
  <c r="L64" i="61"/>
  <c r="K64" i="61"/>
  <c r="J64" i="61"/>
  <c r="I64" i="61"/>
  <c r="H64" i="61"/>
  <c r="G64" i="61"/>
  <c r="F64" i="61"/>
  <c r="E64" i="61"/>
  <c r="D64" i="61"/>
  <c r="C64" i="61"/>
  <c r="B64" i="61"/>
  <c r="Q63" i="61" l="1"/>
  <c r="O63" i="61"/>
  <c r="M63" i="61"/>
  <c r="L63" i="61"/>
  <c r="K63" i="61"/>
  <c r="J63" i="61"/>
  <c r="I63" i="61"/>
  <c r="H63" i="61"/>
  <c r="G63" i="61"/>
  <c r="F63" i="61"/>
  <c r="E63" i="61"/>
  <c r="D63" i="61"/>
  <c r="C63" i="61"/>
  <c r="B63" i="61"/>
  <c r="Q62" i="61" l="1"/>
  <c r="O62" i="61"/>
  <c r="M62" i="61"/>
  <c r="L62" i="61"/>
  <c r="K62" i="61"/>
  <c r="J62" i="61"/>
  <c r="I62" i="61"/>
  <c r="H62" i="61"/>
  <c r="G62" i="61"/>
  <c r="F62" i="61"/>
  <c r="E62" i="61"/>
  <c r="D62" i="61"/>
  <c r="C62" i="61"/>
  <c r="B62" i="61"/>
  <c r="AP61" i="61" l="1"/>
  <c r="AO61" i="61" s="1"/>
  <c r="Q61" i="61" l="1"/>
  <c r="O61" i="61"/>
  <c r="M61" i="61"/>
  <c r="L61" i="61"/>
  <c r="K61" i="61"/>
  <c r="J61" i="61"/>
  <c r="I61" i="61"/>
  <c r="H61" i="61"/>
  <c r="G61" i="61"/>
  <c r="F61" i="61"/>
  <c r="E61" i="61"/>
  <c r="D61" i="61"/>
  <c r="C61" i="61"/>
  <c r="B61" i="61"/>
  <c r="Q60" i="61" l="1"/>
  <c r="O60" i="61"/>
  <c r="M60" i="61"/>
  <c r="L60" i="61"/>
  <c r="K60" i="61"/>
  <c r="J60" i="61"/>
  <c r="I60" i="61"/>
  <c r="H60" i="61"/>
  <c r="G60" i="61"/>
  <c r="F60" i="61"/>
  <c r="E60" i="61"/>
  <c r="D60" i="61"/>
  <c r="C60" i="61"/>
  <c r="B60" i="61"/>
  <c r="Q59" i="61" l="1"/>
  <c r="O59" i="61"/>
  <c r="M59" i="61"/>
  <c r="L59" i="61"/>
  <c r="K59" i="61"/>
  <c r="J59" i="61"/>
  <c r="I59" i="61"/>
  <c r="H59" i="61"/>
  <c r="G59" i="61"/>
  <c r="F59" i="61"/>
  <c r="E59" i="61"/>
  <c r="D59" i="61"/>
  <c r="C59" i="61"/>
  <c r="B59" i="61"/>
  <c r="Q58" i="61" l="1"/>
  <c r="O58" i="61"/>
  <c r="M58" i="61"/>
  <c r="L58" i="61"/>
  <c r="K58" i="61"/>
  <c r="J58" i="61"/>
  <c r="I58" i="61"/>
  <c r="H58" i="61"/>
  <c r="G58" i="61"/>
  <c r="F58" i="61"/>
  <c r="E58" i="61"/>
  <c r="D58" i="61"/>
  <c r="C58" i="61"/>
  <c r="B58" i="61"/>
  <c r="AO57" i="61" l="1"/>
  <c r="AP57" i="61" l="1"/>
  <c r="Q57" i="61"/>
  <c r="O57" i="61"/>
  <c r="M57" i="61"/>
  <c r="L57" i="61"/>
  <c r="K57" i="61"/>
  <c r="J57" i="61"/>
  <c r="I57" i="61"/>
  <c r="H57" i="61"/>
  <c r="G57" i="61"/>
  <c r="F57" i="61"/>
  <c r="E57" i="61"/>
  <c r="D57" i="61"/>
  <c r="C57" i="61"/>
  <c r="B57" i="61"/>
  <c r="Q53" i="61" l="1"/>
  <c r="O53" i="61"/>
  <c r="M53" i="61"/>
  <c r="L53" i="61"/>
  <c r="K53" i="61"/>
  <c r="J53" i="61"/>
  <c r="I53" i="61"/>
  <c r="H53" i="61"/>
  <c r="G53" i="61"/>
  <c r="F53" i="61"/>
  <c r="E53" i="61"/>
  <c r="D53" i="61"/>
  <c r="C53" i="61"/>
  <c r="B53" i="61"/>
  <c r="Q52" i="61"/>
  <c r="O52" i="61"/>
  <c r="M52" i="61"/>
  <c r="L52" i="61"/>
  <c r="K52" i="61"/>
  <c r="J52" i="61"/>
  <c r="I52" i="61"/>
  <c r="H52" i="61"/>
  <c r="G52" i="61"/>
  <c r="F52" i="61"/>
  <c r="E52" i="61"/>
  <c r="D52" i="61"/>
  <c r="C52" i="61"/>
  <c r="B52" i="61"/>
  <c r="Q51" i="61"/>
  <c r="O51" i="61"/>
  <c r="M51" i="61"/>
  <c r="L51" i="61"/>
  <c r="K51" i="61"/>
  <c r="J51" i="61"/>
  <c r="I51" i="61"/>
  <c r="H51" i="61"/>
  <c r="G51" i="61"/>
  <c r="F51" i="61"/>
  <c r="E51" i="61"/>
  <c r="D51" i="61"/>
  <c r="C51" i="61"/>
  <c r="B51" i="61"/>
  <c r="AP50" i="61" l="1"/>
  <c r="AO50" i="61" s="1"/>
  <c r="Q50" i="61" l="1"/>
  <c r="O50" i="61"/>
  <c r="M50" i="61"/>
  <c r="L50" i="61"/>
  <c r="K50" i="61"/>
  <c r="J50" i="61"/>
  <c r="I50" i="61"/>
  <c r="H50" i="61"/>
  <c r="G50" i="61"/>
  <c r="F50" i="61"/>
  <c r="E50" i="61"/>
  <c r="D50" i="61"/>
  <c r="C50" i="61"/>
  <c r="B50" i="61"/>
  <c r="Q49" i="61"/>
  <c r="O49" i="61"/>
  <c r="M49" i="61"/>
  <c r="L49" i="61"/>
  <c r="K49" i="61"/>
  <c r="J49" i="61"/>
  <c r="I49" i="61"/>
  <c r="H49" i="61"/>
  <c r="G49" i="61"/>
  <c r="F49" i="61"/>
  <c r="E49" i="61"/>
  <c r="D49" i="61"/>
  <c r="C49" i="61"/>
  <c r="B49" i="61"/>
  <c r="Q48" i="61"/>
  <c r="O48" i="61"/>
  <c r="M48" i="61"/>
  <c r="L48" i="61"/>
  <c r="K48" i="61"/>
  <c r="J48" i="61"/>
  <c r="I48" i="61"/>
  <c r="H48" i="61"/>
  <c r="G48" i="61"/>
  <c r="F48" i="61"/>
  <c r="E48" i="61"/>
  <c r="D48" i="61"/>
  <c r="C48" i="61"/>
  <c r="B48" i="61"/>
  <c r="Q47" i="61"/>
  <c r="O47" i="61"/>
  <c r="M47" i="61"/>
  <c r="L47" i="61"/>
  <c r="K47" i="61"/>
  <c r="J47" i="61"/>
  <c r="I47" i="61"/>
  <c r="H47" i="61"/>
  <c r="G47" i="61"/>
  <c r="F47" i="61"/>
  <c r="E47" i="61"/>
  <c r="D47" i="61"/>
  <c r="C47" i="61"/>
  <c r="B47" i="61"/>
  <c r="Q46" i="61" l="1"/>
  <c r="O46" i="61"/>
  <c r="M46" i="61"/>
  <c r="L46" i="61"/>
  <c r="K46" i="61"/>
  <c r="J46" i="61"/>
  <c r="I46" i="61"/>
  <c r="H46" i="61"/>
  <c r="G46" i="61"/>
  <c r="F46" i="61"/>
  <c r="E46" i="61"/>
  <c r="D46" i="61"/>
  <c r="C46" i="61"/>
  <c r="B46" i="61"/>
  <c r="AC54" i="61"/>
  <c r="Q45" i="61"/>
  <c r="O45" i="61"/>
  <c r="M45" i="61"/>
  <c r="L45" i="61"/>
  <c r="K45" i="61"/>
  <c r="J45" i="61"/>
  <c r="I45" i="61"/>
  <c r="H45" i="61"/>
  <c r="G45" i="61"/>
  <c r="F45" i="61"/>
  <c r="E45" i="61"/>
  <c r="D45" i="61"/>
  <c r="C45" i="61"/>
  <c r="B45" i="61"/>
  <c r="X54" i="61" l="1"/>
  <c r="AP41" i="61"/>
  <c r="AO41" i="61" s="1"/>
  <c r="Q41" i="61"/>
  <c r="O41" i="61"/>
  <c r="M41" i="61"/>
  <c r="L41" i="61"/>
  <c r="K41" i="61"/>
  <c r="J41" i="61"/>
  <c r="I41" i="61"/>
  <c r="H41" i="61"/>
  <c r="G41" i="61"/>
  <c r="F41" i="61"/>
  <c r="E41" i="61"/>
  <c r="D41" i="61"/>
  <c r="C41" i="61"/>
  <c r="B41" i="61"/>
  <c r="Q40" i="61" l="1"/>
  <c r="O40" i="61"/>
  <c r="M40" i="61"/>
  <c r="L40" i="61"/>
  <c r="K40" i="61"/>
  <c r="J40" i="61"/>
  <c r="I40" i="61"/>
  <c r="H40" i="61"/>
  <c r="G40" i="61"/>
  <c r="F40" i="61"/>
  <c r="E40" i="61"/>
  <c r="D40" i="61"/>
  <c r="C40" i="61"/>
  <c r="B40" i="61"/>
  <c r="Q39" i="61" l="1"/>
  <c r="O39" i="61"/>
  <c r="M39" i="61"/>
  <c r="L39" i="61"/>
  <c r="K39" i="61"/>
  <c r="J39" i="61"/>
  <c r="I39" i="61"/>
  <c r="H39" i="61"/>
  <c r="G39" i="61"/>
  <c r="F39" i="61"/>
  <c r="E39" i="61"/>
  <c r="D39" i="61"/>
  <c r="C39" i="61"/>
  <c r="B39" i="61"/>
  <c r="Q38" i="61" l="1"/>
  <c r="O38" i="61"/>
  <c r="M38" i="61"/>
  <c r="L38" i="61"/>
  <c r="K38" i="61"/>
  <c r="J38" i="61"/>
  <c r="I38" i="61"/>
  <c r="H38" i="61"/>
  <c r="G38" i="61"/>
  <c r="F38" i="61"/>
  <c r="E38" i="61"/>
  <c r="D38" i="61"/>
  <c r="C38" i="61"/>
  <c r="B38" i="61"/>
  <c r="AP37" i="61" l="1"/>
  <c r="AO37" i="61" s="1"/>
  <c r="Q37" i="61"/>
  <c r="O37" i="61"/>
  <c r="M37" i="61"/>
  <c r="L37" i="61"/>
  <c r="K37" i="61"/>
  <c r="J37" i="61"/>
  <c r="I37" i="61"/>
  <c r="H37" i="61"/>
  <c r="G37" i="61"/>
  <c r="F37" i="61"/>
  <c r="E37" i="61"/>
  <c r="D37" i="61"/>
  <c r="C37" i="61"/>
  <c r="B37" i="61"/>
  <c r="Q36" i="61"/>
  <c r="O36" i="61"/>
  <c r="M36" i="61"/>
  <c r="L36" i="61"/>
  <c r="K36" i="61"/>
  <c r="J36" i="61"/>
  <c r="I36" i="61"/>
  <c r="H36" i="61"/>
  <c r="G36" i="61"/>
  <c r="F36" i="61"/>
  <c r="E36" i="61"/>
  <c r="D36" i="61"/>
  <c r="C36" i="61"/>
  <c r="B36" i="61"/>
  <c r="AP35" i="61" l="1"/>
  <c r="AO35" i="61" s="1"/>
  <c r="Q35" i="61"/>
  <c r="O35" i="61"/>
  <c r="M35" i="61"/>
  <c r="L35" i="61"/>
  <c r="K35" i="61"/>
  <c r="J35" i="61"/>
  <c r="I35" i="61"/>
  <c r="H35" i="61"/>
  <c r="G35" i="61"/>
  <c r="F35" i="61"/>
  <c r="E35" i="61"/>
  <c r="D35" i="61"/>
  <c r="C35" i="61"/>
  <c r="B35" i="61"/>
  <c r="Q34" i="61"/>
  <c r="O34" i="61"/>
  <c r="M34" i="61"/>
  <c r="L34" i="61"/>
  <c r="K34" i="61"/>
  <c r="J34" i="61"/>
  <c r="I34" i="61"/>
  <c r="H34" i="61"/>
  <c r="G34" i="61"/>
  <c r="F34" i="61"/>
  <c r="E34" i="61"/>
  <c r="D34" i="61"/>
  <c r="C34" i="61"/>
  <c r="B34" i="61"/>
  <c r="AP34" i="61" l="1"/>
  <c r="AO34" i="61" s="1"/>
  <c r="AP33" i="61" l="1"/>
  <c r="AO33" i="61" s="1"/>
  <c r="Q33" i="61"/>
  <c r="O33" i="61"/>
  <c r="M33" i="61"/>
  <c r="L33" i="61"/>
  <c r="K33" i="61"/>
  <c r="J33" i="61"/>
  <c r="I33" i="61"/>
  <c r="H33" i="61"/>
  <c r="G33" i="61"/>
  <c r="F33" i="61"/>
  <c r="E33" i="61"/>
  <c r="D33" i="61"/>
  <c r="C33" i="61"/>
  <c r="B33" i="61"/>
  <c r="Q32" i="61"/>
  <c r="O32" i="61"/>
  <c r="M32" i="61"/>
  <c r="L32" i="61"/>
  <c r="K32" i="61"/>
  <c r="J32" i="61"/>
  <c r="I32" i="61"/>
  <c r="H32" i="61"/>
  <c r="G32" i="61"/>
  <c r="F32" i="61"/>
  <c r="E32" i="61"/>
  <c r="D32" i="61"/>
  <c r="C32" i="61"/>
  <c r="B32" i="61"/>
  <c r="Q31" i="61"/>
  <c r="O31" i="61"/>
  <c r="M31" i="61"/>
  <c r="L31" i="61"/>
  <c r="K31" i="61"/>
  <c r="J31" i="61"/>
  <c r="I31" i="61"/>
  <c r="H31" i="61"/>
  <c r="G31" i="61"/>
  <c r="F31" i="61"/>
  <c r="E31" i="61"/>
  <c r="D31" i="61"/>
  <c r="C31" i="61"/>
  <c r="B31" i="61"/>
  <c r="AP30" i="61"/>
  <c r="AO30" i="61" s="1"/>
  <c r="Q30" i="61"/>
  <c r="O30" i="61"/>
  <c r="M30" i="61"/>
  <c r="L30" i="61"/>
  <c r="K30" i="61"/>
  <c r="J30" i="61"/>
  <c r="I30" i="61"/>
  <c r="H30" i="61"/>
  <c r="G30" i="61"/>
  <c r="F30" i="61"/>
  <c r="E30" i="61"/>
  <c r="D30" i="61"/>
  <c r="C30" i="61"/>
  <c r="B30" i="61"/>
  <c r="Q29" i="61"/>
  <c r="O29" i="61"/>
  <c r="M29" i="61"/>
  <c r="L29" i="61"/>
  <c r="K29" i="61"/>
  <c r="J29" i="61"/>
  <c r="I29" i="61"/>
  <c r="H29" i="61"/>
  <c r="G29" i="61"/>
  <c r="F29" i="61"/>
  <c r="E29" i="61"/>
  <c r="D29" i="61"/>
  <c r="C29" i="61"/>
  <c r="B29" i="61"/>
  <c r="Q28" i="61"/>
  <c r="O28" i="61"/>
  <c r="M28" i="61"/>
  <c r="L28" i="61"/>
  <c r="K28" i="61"/>
  <c r="J28" i="61"/>
  <c r="I28" i="61"/>
  <c r="H28" i="61"/>
  <c r="G28" i="61"/>
  <c r="F28" i="61"/>
  <c r="E28" i="61"/>
  <c r="D28" i="61"/>
  <c r="C28" i="61"/>
  <c r="B28" i="61"/>
  <c r="AP28" i="61" l="1"/>
  <c r="AO28" i="61" s="1"/>
  <c r="AP29" i="61"/>
  <c r="AO29" i="61" s="1"/>
  <c r="AP27" i="61"/>
  <c r="AO27" i="61" s="1"/>
  <c r="Q27" i="61"/>
  <c r="O27" i="61"/>
  <c r="M27" i="61"/>
  <c r="L27" i="61"/>
  <c r="K27" i="61"/>
  <c r="J27" i="61"/>
  <c r="I27" i="61"/>
  <c r="H27" i="61"/>
  <c r="G27" i="61"/>
  <c r="F27" i="61"/>
  <c r="E27" i="61"/>
  <c r="D27" i="61"/>
  <c r="C27" i="61"/>
  <c r="B27" i="61"/>
  <c r="AP26" i="61"/>
  <c r="AO26" i="61" s="1"/>
  <c r="Q26" i="61"/>
  <c r="O26" i="61"/>
  <c r="M26" i="61"/>
  <c r="L26" i="61"/>
  <c r="K26" i="61"/>
  <c r="J26" i="61"/>
  <c r="I26" i="61"/>
  <c r="H26" i="61"/>
  <c r="G26" i="61"/>
  <c r="F26" i="61"/>
  <c r="E26" i="61"/>
  <c r="D26" i="61"/>
  <c r="C26" i="61"/>
  <c r="B26" i="61"/>
  <c r="AP25" i="61"/>
  <c r="AO25" i="61" s="1"/>
  <c r="Q25" i="61"/>
  <c r="O25" i="61"/>
  <c r="M25" i="61"/>
  <c r="L25" i="61"/>
  <c r="K25" i="61"/>
  <c r="J25" i="61"/>
  <c r="I25" i="61"/>
  <c r="H25" i="61"/>
  <c r="G25" i="61"/>
  <c r="F25" i="61"/>
  <c r="E25" i="61"/>
  <c r="D25" i="61"/>
  <c r="C25" i="61"/>
  <c r="B25" i="61"/>
  <c r="Q24" i="61"/>
  <c r="O24" i="61"/>
  <c r="M24" i="61"/>
  <c r="L24" i="61"/>
  <c r="K24" i="61"/>
  <c r="J24" i="61"/>
  <c r="I24" i="61"/>
  <c r="H24" i="61"/>
  <c r="G24" i="61"/>
  <c r="F24" i="61"/>
  <c r="E24" i="61"/>
  <c r="D24" i="61"/>
  <c r="C24" i="61"/>
  <c r="B24" i="61"/>
  <c r="AP23" i="61"/>
  <c r="AO23" i="61" s="1"/>
  <c r="AP24" i="61" l="1"/>
  <c r="AO24" i="61" s="1"/>
  <c r="Q23" i="61"/>
  <c r="O23" i="61"/>
  <c r="M23" i="61"/>
  <c r="L23" i="61"/>
  <c r="K23" i="61"/>
  <c r="J23" i="61"/>
  <c r="I23" i="61"/>
  <c r="H23" i="61"/>
  <c r="G23" i="61"/>
  <c r="F23" i="61"/>
  <c r="E23" i="61"/>
  <c r="D23" i="61"/>
  <c r="C23" i="61"/>
  <c r="B23" i="61"/>
  <c r="AP22" i="61"/>
  <c r="AO22" i="61" s="1"/>
  <c r="Q22" i="61"/>
  <c r="O22" i="61"/>
  <c r="M22" i="61"/>
  <c r="L22" i="61"/>
  <c r="K22" i="61"/>
  <c r="J22" i="61"/>
  <c r="I22" i="61"/>
  <c r="H22" i="61"/>
  <c r="G22" i="61"/>
  <c r="F22" i="61"/>
  <c r="E22" i="61"/>
  <c r="D22" i="61"/>
  <c r="C22" i="61"/>
  <c r="B22" i="61"/>
  <c r="Q21" i="61"/>
  <c r="O21" i="61"/>
  <c r="M21" i="61"/>
  <c r="L21" i="61"/>
  <c r="K21" i="61"/>
  <c r="J21" i="61"/>
  <c r="I21" i="61"/>
  <c r="H21" i="61"/>
  <c r="G21" i="61"/>
  <c r="F21" i="61"/>
  <c r="E21" i="61"/>
  <c r="D21" i="61"/>
  <c r="C21" i="61"/>
  <c r="B21" i="61"/>
  <c r="Q20" i="61"/>
  <c r="O20" i="61"/>
  <c r="M20" i="61"/>
  <c r="L20" i="61"/>
  <c r="K20" i="61"/>
  <c r="J20" i="61"/>
  <c r="I20" i="61"/>
  <c r="H20" i="61"/>
  <c r="G20" i="61"/>
  <c r="F20" i="61"/>
  <c r="E20" i="61"/>
  <c r="D20" i="61"/>
  <c r="C20" i="61"/>
  <c r="B20" i="61"/>
  <c r="Q19" i="61" l="1"/>
  <c r="O19" i="61"/>
  <c r="M19" i="61"/>
  <c r="L19" i="61"/>
  <c r="K19" i="61"/>
  <c r="J19" i="61"/>
  <c r="I19" i="61"/>
  <c r="H19" i="61"/>
  <c r="G19" i="61"/>
  <c r="F19" i="61"/>
  <c r="E19" i="61"/>
  <c r="D19" i="61"/>
  <c r="C19" i="61"/>
  <c r="B19" i="61"/>
  <c r="Q18" i="61"/>
  <c r="O18" i="61"/>
  <c r="M18" i="61"/>
  <c r="L18" i="61"/>
  <c r="K18" i="61"/>
  <c r="J18" i="61"/>
  <c r="I18" i="61"/>
  <c r="H18" i="61"/>
  <c r="G18" i="61"/>
  <c r="F18" i="61"/>
  <c r="E18" i="61"/>
  <c r="D18" i="61"/>
  <c r="C18" i="61"/>
  <c r="B18" i="61"/>
  <c r="Q17" i="61" l="1"/>
  <c r="O17" i="61"/>
  <c r="M17" i="61"/>
  <c r="L17" i="61"/>
  <c r="K17" i="61"/>
  <c r="J17" i="61"/>
  <c r="I17" i="61"/>
  <c r="H17" i="61"/>
  <c r="G17" i="61"/>
  <c r="F17" i="61"/>
  <c r="E17" i="61"/>
  <c r="D17" i="61"/>
  <c r="C17" i="61"/>
  <c r="B17" i="61"/>
  <c r="Q16" i="61"/>
  <c r="O16" i="61"/>
  <c r="M16" i="61"/>
  <c r="L16" i="61"/>
  <c r="K16" i="61"/>
  <c r="J16" i="61"/>
  <c r="I16" i="61"/>
  <c r="H16" i="61"/>
  <c r="G16" i="61"/>
  <c r="F16" i="61"/>
  <c r="E16" i="61"/>
  <c r="D16" i="61"/>
  <c r="C16" i="61"/>
  <c r="B16" i="61"/>
  <c r="Q14" i="61"/>
  <c r="O14" i="61"/>
  <c r="M14" i="61"/>
  <c r="L14" i="61"/>
  <c r="K14" i="61"/>
  <c r="J14" i="61"/>
  <c r="I14" i="61"/>
  <c r="H14" i="61"/>
  <c r="G14" i="61"/>
  <c r="F14" i="61"/>
  <c r="E14" i="61"/>
  <c r="D14" i="61"/>
  <c r="C14" i="61"/>
  <c r="B14" i="61"/>
  <c r="Q13" i="61"/>
  <c r="O13" i="61"/>
  <c r="M13" i="61"/>
  <c r="L13" i="61"/>
  <c r="K13" i="61"/>
  <c r="J13" i="61"/>
  <c r="I13" i="61"/>
  <c r="H13" i="61"/>
  <c r="G13" i="61"/>
  <c r="F13" i="61"/>
  <c r="E13" i="61"/>
  <c r="D13" i="61"/>
  <c r="C13" i="61"/>
  <c r="B13" i="61"/>
  <c r="Q12" i="61"/>
  <c r="O12" i="61"/>
  <c r="M12" i="61"/>
  <c r="L12" i="61"/>
  <c r="K12" i="61"/>
  <c r="J12" i="61"/>
  <c r="I12" i="61"/>
  <c r="H12" i="61"/>
  <c r="G12" i="61"/>
  <c r="F12" i="61"/>
  <c r="E12" i="61"/>
  <c r="D12" i="61"/>
  <c r="C12" i="61"/>
  <c r="B12" i="61"/>
  <c r="Q11" i="61"/>
  <c r="O11" i="61"/>
  <c r="M11" i="61"/>
  <c r="L11" i="61"/>
  <c r="K11" i="61"/>
  <c r="J11" i="61"/>
  <c r="I11" i="61"/>
  <c r="H11" i="61"/>
  <c r="G11" i="61"/>
  <c r="F11" i="61"/>
  <c r="E11" i="61"/>
  <c r="D11" i="61"/>
  <c r="C11" i="61"/>
  <c r="B11" i="61"/>
  <c r="T8" i="61"/>
  <c r="AX8" i="61" s="1"/>
  <c r="P4" i="61"/>
  <c r="AI8" i="61" l="1"/>
  <c r="AS8" i="61"/>
  <c r="AD8" i="61"/>
  <c r="Y8" i="61"/>
  <c r="AN8" i="61"/>
  <c r="S8" i="61"/>
  <c r="E78" i="73"/>
  <c r="F77" i="73"/>
  <c r="F78" i="73" s="1"/>
  <c r="L78" i="73" l="1"/>
  <c r="M78" i="73"/>
  <c r="I78" i="73"/>
  <c r="H78" i="73"/>
  <c r="K78" i="73"/>
  <c r="G78" i="73"/>
  <c r="J78" i="73"/>
  <c r="AR8" i="61"/>
  <c r="AW8" i="61"/>
  <c r="AH8" i="61"/>
  <c r="AM8" i="61"/>
  <c r="AC8" i="61"/>
  <c r="X8" i="61"/>
  <c r="U8" i="61" s="1"/>
  <c r="Z8" i="61" l="1"/>
  <c r="AE8" i="61" s="1"/>
  <c r="AJ8" i="61" s="1"/>
  <c r="AO8" i="61" s="1"/>
  <c r="AT8" i="61" s="1"/>
  <c r="AY8" i="61" s="1"/>
  <c r="F40" i="73"/>
  <c r="G34" i="73"/>
  <c r="F33" i="73"/>
  <c r="F34" i="73" s="1"/>
  <c r="E33" i="73"/>
  <c r="F28" i="73"/>
  <c r="F30" i="73" l="1"/>
  <c r="E30" i="73" s="1"/>
  <c r="E36" i="73" s="1"/>
  <c r="H28" i="73"/>
  <c r="G28" i="73" s="1"/>
  <c r="J31" i="73"/>
  <c r="J40" i="73"/>
  <c r="I28" i="73"/>
  <c r="K31" i="73"/>
  <c r="J34" i="73"/>
  <c r="F36" i="73"/>
  <c r="I40" i="73"/>
  <c r="F31" i="73"/>
  <c r="K36" i="73"/>
  <c r="K28" i="73"/>
  <c r="I31" i="73"/>
  <c r="I34" i="73"/>
  <c r="J28" i="73"/>
  <c r="H31" i="73"/>
  <c r="H34" i="73"/>
  <c r="K40" i="73"/>
  <c r="K34" i="73"/>
  <c r="J36" i="73"/>
  <c r="I36" i="73"/>
  <c r="H36" i="73"/>
  <c r="G36" i="73"/>
  <c r="G42" i="73" s="1"/>
  <c r="H40" i="73"/>
  <c r="G40" i="73"/>
  <c r="G31" i="73"/>
  <c r="I37" i="73" l="1"/>
  <c r="F42" i="73"/>
  <c r="E42" i="73" s="1"/>
  <c r="F37" i="73"/>
  <c r="H37" i="73"/>
  <c r="G37" i="73" s="1"/>
  <c r="K37" i="73"/>
  <c r="H42" i="73"/>
  <c r="H43" i="73" s="1"/>
  <c r="J37" i="73"/>
  <c r="G43" i="73" l="1"/>
  <c r="F43" i="73" s="1"/>
  <c r="F20" i="73"/>
  <c r="E12" i="73"/>
  <c r="E22" i="73" s="1"/>
  <c r="E24" i="73" s="1"/>
  <c r="H13" i="73" l="1"/>
  <c r="G20" i="73"/>
  <c r="F13" i="73"/>
  <c r="I13" i="73"/>
  <c r="K13" i="73"/>
  <c r="J13" i="73"/>
  <c r="K24" i="73"/>
  <c r="J24" i="73"/>
  <c r="I24" i="73"/>
  <c r="H24" i="73"/>
  <c r="H45" i="73" s="1"/>
  <c r="G13" i="73"/>
  <c r="G24" i="73"/>
  <c r="H20" i="73"/>
  <c r="K20" i="73"/>
  <c r="J20" i="73"/>
  <c r="I20" i="73"/>
  <c r="J9" i="73"/>
  <c r="I9" i="73"/>
  <c r="H9" i="73"/>
  <c r="G9" i="73"/>
  <c r="E9" i="73"/>
  <c r="U165" i="26"/>
  <c r="B164" i="26"/>
  <c r="K25" i="73" l="1"/>
  <c r="Q164" i="26"/>
  <c r="U164" i="26" s="1"/>
  <c r="I25" i="73"/>
  <c r="H25" i="73"/>
  <c r="J25" i="73"/>
  <c r="F80" i="73"/>
  <c r="E80" i="73" s="1"/>
  <c r="F24" i="73"/>
  <c r="G45" i="73"/>
  <c r="Q163" i="26"/>
  <c r="U163" i="26" s="1"/>
  <c r="B163" i="26"/>
  <c r="F45" i="73" l="1"/>
  <c r="G46" i="73" s="1"/>
  <c r="F25" i="73"/>
  <c r="G25" i="73"/>
  <c r="H46" i="73"/>
  <c r="Q162" i="26"/>
  <c r="U162" i="26" s="1"/>
  <c r="B162" i="26"/>
  <c r="F161" i="26"/>
  <c r="E161" i="26"/>
  <c r="B161" i="26"/>
  <c r="Q160" i="26"/>
  <c r="U160" i="26" s="1"/>
  <c r="B160" i="26"/>
  <c r="U159" i="26"/>
  <c r="U157" i="26"/>
  <c r="U155" i="26"/>
  <c r="U153" i="26"/>
  <c r="E152" i="26"/>
  <c r="C152" i="26"/>
  <c r="U151" i="26"/>
  <c r="U150" i="26"/>
  <c r="E45" i="73" l="1"/>
  <c r="F50" i="73"/>
  <c r="U148" i="26"/>
  <c r="E146" i="26"/>
  <c r="C146" i="26"/>
  <c r="E145" i="26"/>
  <c r="C145" i="26"/>
  <c r="U144" i="26"/>
  <c r="U143" i="26"/>
  <c r="U141" i="26"/>
  <c r="E140" i="26"/>
  <c r="C140" i="26"/>
  <c r="E139" i="26"/>
  <c r="C139" i="26"/>
  <c r="E138" i="26"/>
  <c r="C138" i="26"/>
  <c r="E137" i="26"/>
  <c r="C137" i="26"/>
  <c r="E136" i="26"/>
  <c r="C136" i="26"/>
  <c r="E135" i="26"/>
  <c r="C135" i="26"/>
  <c r="E134" i="26"/>
  <c r="C134" i="26"/>
  <c r="E133" i="26"/>
  <c r="C133" i="26"/>
  <c r="E132" i="26"/>
  <c r="C132" i="26"/>
  <c r="E131" i="26"/>
  <c r="C131" i="26"/>
  <c r="E130" i="26"/>
  <c r="C130" i="26"/>
  <c r="E129" i="26"/>
  <c r="C129" i="26"/>
  <c r="E128" i="26"/>
  <c r="C128" i="26"/>
  <c r="E127" i="26"/>
  <c r="C127" i="26"/>
  <c r="E126" i="26"/>
  <c r="C126" i="26"/>
  <c r="E125" i="26"/>
  <c r="C125" i="26"/>
  <c r="E124" i="26"/>
  <c r="C124" i="26"/>
  <c r="E123" i="26"/>
  <c r="C123" i="26"/>
  <c r="E122" i="26"/>
  <c r="C122" i="26"/>
  <c r="E121" i="26"/>
  <c r="C121" i="26"/>
  <c r="E120" i="26"/>
  <c r="C120" i="26"/>
  <c r="E119" i="26"/>
  <c r="C119" i="26"/>
  <c r="E118" i="26"/>
  <c r="C118" i="26"/>
  <c r="E117" i="26"/>
  <c r="C117" i="26"/>
  <c r="E116" i="26"/>
  <c r="C116" i="26"/>
  <c r="E115" i="26"/>
  <c r="C115" i="26"/>
  <c r="E114" i="26"/>
  <c r="C114" i="26"/>
  <c r="E113" i="26"/>
  <c r="C113" i="26"/>
  <c r="E112" i="26"/>
  <c r="C112" i="26"/>
  <c r="E111" i="26"/>
  <c r="C111" i="26"/>
  <c r="E110" i="26"/>
  <c r="C110" i="26"/>
  <c r="E109" i="26"/>
  <c r="C109" i="26"/>
  <c r="E108" i="26"/>
  <c r="C108" i="26"/>
  <c r="E107" i="26"/>
  <c r="C107" i="26"/>
  <c r="E106" i="26"/>
  <c r="C106" i="26"/>
  <c r="E105" i="26"/>
  <c r="C105" i="26"/>
  <c r="E104" i="26"/>
  <c r="C104" i="26"/>
  <c r="E103" i="26"/>
  <c r="C103" i="26"/>
  <c r="E102" i="26"/>
  <c r="C102" i="26"/>
  <c r="E101" i="26"/>
  <c r="C101" i="26"/>
  <c r="E100" i="26"/>
  <c r="C100" i="26"/>
  <c r="E99" i="26"/>
  <c r="C99" i="26"/>
  <c r="E98" i="26"/>
  <c r="C98" i="26"/>
  <c r="E97" i="26"/>
  <c r="C97" i="26"/>
  <c r="E96" i="26"/>
  <c r="C96" i="26"/>
  <c r="E95" i="26"/>
  <c r="C95" i="26"/>
  <c r="E94" i="26"/>
  <c r="C94" i="26"/>
  <c r="E93" i="26"/>
  <c r="C93" i="26"/>
  <c r="E92" i="26"/>
  <c r="C92" i="26"/>
  <c r="E91" i="26"/>
  <c r="C91" i="26"/>
  <c r="E90" i="26"/>
  <c r="C90" i="26"/>
  <c r="E89" i="26"/>
  <c r="C89" i="26"/>
  <c r="E88" i="26"/>
  <c r="C88" i="26"/>
  <c r="E87" i="26"/>
  <c r="C87" i="26"/>
  <c r="E86" i="26"/>
  <c r="C86" i="26"/>
  <c r="E85" i="26"/>
  <c r="C85" i="26"/>
  <c r="E84" i="26"/>
  <c r="C84" i="26"/>
  <c r="E83" i="26"/>
  <c r="C83" i="26"/>
  <c r="E82" i="26"/>
  <c r="C82" i="26"/>
  <c r="E81" i="26"/>
  <c r="C81" i="26"/>
  <c r="E80" i="26"/>
  <c r="C80" i="26"/>
  <c r="E79" i="26"/>
  <c r="C79" i="26"/>
  <c r="E78" i="26"/>
  <c r="C78" i="26"/>
  <c r="E77" i="26"/>
  <c r="C77" i="26"/>
  <c r="E76" i="26"/>
  <c r="C76" i="26"/>
  <c r="E75" i="26"/>
  <c r="C75" i="26"/>
  <c r="E74" i="26"/>
  <c r="C74" i="26"/>
  <c r="E73" i="26"/>
  <c r="C73" i="26"/>
  <c r="E72" i="26"/>
  <c r="C72" i="26"/>
  <c r="E71" i="26"/>
  <c r="C71" i="26"/>
  <c r="E70" i="26"/>
  <c r="C70" i="26"/>
  <c r="E69" i="26"/>
  <c r="C69" i="26"/>
  <c r="E68" i="26"/>
  <c r="C68" i="26"/>
  <c r="E67" i="26"/>
  <c r="C67" i="26"/>
  <c r="E66" i="26"/>
  <c r="C66" i="26"/>
  <c r="E65" i="26"/>
  <c r="C65" i="26"/>
  <c r="E64" i="26"/>
  <c r="C64" i="26"/>
  <c r="E63" i="26"/>
  <c r="C63" i="26"/>
  <c r="E62" i="26"/>
  <c r="C62" i="26"/>
  <c r="E61" i="26"/>
  <c r="C61" i="26"/>
  <c r="E60" i="26"/>
  <c r="C60" i="26"/>
  <c r="E59" i="26"/>
  <c r="C59" i="26"/>
  <c r="E58" i="26"/>
  <c r="C58" i="26"/>
  <c r="E57" i="26"/>
  <c r="C57" i="26"/>
  <c r="U56" i="26"/>
  <c r="U55" i="26"/>
  <c r="U53" i="26"/>
  <c r="E52" i="26"/>
  <c r="C52" i="26"/>
  <c r="E51" i="26"/>
  <c r="C51" i="26"/>
  <c r="E50" i="26"/>
  <c r="C50" i="26"/>
  <c r="E49" i="26"/>
  <c r="C49" i="26"/>
  <c r="E48" i="26"/>
  <c r="C48" i="26"/>
  <c r="E47" i="26"/>
  <c r="C47" i="26"/>
  <c r="E46" i="26"/>
  <c r="C46" i="26"/>
  <c r="E45" i="26"/>
  <c r="C45" i="26"/>
  <c r="E44" i="26"/>
  <c r="C44" i="26"/>
  <c r="U43" i="26"/>
  <c r="U42" i="26"/>
  <c r="U40" i="26"/>
  <c r="E39" i="26"/>
  <c r="C39" i="26"/>
  <c r="E38" i="26"/>
  <c r="C38" i="26"/>
  <c r="E37" i="26"/>
  <c r="C37" i="26"/>
  <c r="E36" i="26"/>
  <c r="C36" i="26"/>
  <c r="E35" i="26"/>
  <c r="C35" i="26"/>
  <c r="E34" i="26"/>
  <c r="C34" i="26"/>
  <c r="E33" i="26"/>
  <c r="C33" i="26"/>
  <c r="E32" i="26"/>
  <c r="C32" i="26"/>
  <c r="E31" i="26"/>
  <c r="C31" i="26"/>
  <c r="E30" i="26"/>
  <c r="C30" i="26"/>
  <c r="E29" i="26"/>
  <c r="C29" i="26"/>
  <c r="E28" i="26"/>
  <c r="C28" i="26"/>
  <c r="E27" i="26"/>
  <c r="C27" i="26"/>
  <c r="E26" i="26"/>
  <c r="C26" i="26"/>
  <c r="E25" i="26"/>
  <c r="C25" i="26"/>
  <c r="E24" i="26"/>
  <c r="C24" i="26"/>
  <c r="E23" i="26"/>
  <c r="C23" i="26"/>
  <c r="E22" i="26"/>
  <c r="C22" i="26"/>
  <c r="E21" i="26"/>
  <c r="C21" i="26"/>
  <c r="E20" i="26"/>
  <c r="C20" i="26"/>
  <c r="E19" i="26"/>
  <c r="C19" i="26"/>
  <c r="E18" i="26"/>
  <c r="C18" i="26"/>
  <c r="E17" i="26"/>
  <c r="C17" i="26"/>
  <c r="E16" i="26"/>
  <c r="C16" i="26"/>
  <c r="E15" i="26"/>
  <c r="C15" i="26"/>
  <c r="E14" i="26"/>
  <c r="C14" i="26"/>
  <c r="E13" i="26"/>
  <c r="C13" i="26"/>
  <c r="E12" i="26"/>
  <c r="C12" i="26"/>
  <c r="E11" i="26"/>
  <c r="C11" i="26"/>
  <c r="F8" i="26"/>
  <c r="Q7" i="26"/>
  <c r="B4" i="26"/>
  <c r="E147" i="26" l="1"/>
  <c r="E50" i="73"/>
  <c r="E54" i="26"/>
  <c r="E41" i="26"/>
  <c r="E142" i="26"/>
  <c r="F46" i="73"/>
  <c r="E149" i="26" l="1"/>
  <c r="U295" i="44" l="1"/>
  <c r="O295" i="44"/>
  <c r="N295" i="44"/>
  <c r="M295" i="44"/>
  <c r="L295" i="44"/>
  <c r="K295" i="44"/>
  <c r="J295" i="44"/>
  <c r="I295" i="44"/>
  <c r="H295" i="44"/>
  <c r="G295" i="44"/>
  <c r="F295" i="44"/>
  <c r="E295" i="44"/>
  <c r="C295" i="44"/>
  <c r="B295" i="44"/>
  <c r="A295" i="44"/>
  <c r="U294" i="44"/>
  <c r="O294" i="44"/>
  <c r="N294" i="44"/>
  <c r="M294" i="44"/>
  <c r="L294" i="44"/>
  <c r="K294" i="44"/>
  <c r="J294" i="44"/>
  <c r="I294" i="44"/>
  <c r="H294" i="44" s="1"/>
  <c r="G294" i="44" s="1"/>
  <c r="F294" i="44" s="1"/>
  <c r="E294" i="44"/>
  <c r="D294" i="44" s="1"/>
  <c r="C294" i="44"/>
  <c r="B294" i="44"/>
  <c r="A294" i="44"/>
  <c r="U293" i="44"/>
  <c r="O293" i="44"/>
  <c r="N293" i="44"/>
  <c r="M293" i="44"/>
  <c r="L293" i="44"/>
  <c r="K293" i="44"/>
  <c r="J293" i="44"/>
  <c r="I293" i="44"/>
  <c r="H293" i="44"/>
  <c r="G293" i="44" s="1"/>
  <c r="F293" i="44"/>
  <c r="E293" i="44"/>
  <c r="D293" i="44" s="1"/>
  <c r="C293" i="44"/>
  <c r="B293" i="44"/>
  <c r="A293" i="44"/>
  <c r="U292" i="44"/>
  <c r="Q292" i="44" s="1"/>
  <c r="O292" i="44"/>
  <c r="N292" i="44"/>
  <c r="M292" i="44"/>
  <c r="L292" i="44"/>
  <c r="K292" i="44"/>
  <c r="J292" i="44"/>
  <c r="I292" i="44"/>
  <c r="H292" i="44" s="1"/>
  <c r="G292" i="44" s="1"/>
  <c r="F292" i="44" s="1"/>
  <c r="E292" i="44"/>
  <c r="D292" i="44" s="1"/>
  <c r="C292" i="44"/>
  <c r="B292" i="44"/>
  <c r="A292" i="44"/>
  <c r="U291" i="44"/>
  <c r="Q291" i="44" s="1"/>
  <c r="O291" i="44"/>
  <c r="N291" i="44"/>
  <c r="M291" i="44"/>
  <c r="L291" i="44"/>
  <c r="K291" i="44"/>
  <c r="J291" i="44"/>
  <c r="I291" i="44"/>
  <c r="H291" i="44" s="1"/>
  <c r="G291" i="44" s="1"/>
  <c r="F291" i="44" s="1"/>
  <c r="E291" i="44"/>
  <c r="D291" i="44" s="1"/>
  <c r="C291" i="44"/>
  <c r="B291" i="44"/>
  <c r="A291" i="44"/>
  <c r="U290" i="44"/>
  <c r="Q290" i="44" s="1"/>
  <c r="O290" i="44"/>
  <c r="N290" i="44"/>
  <c r="M290" i="44"/>
  <c r="L290" i="44"/>
  <c r="K290" i="44"/>
  <c r="J290" i="44"/>
  <c r="I290" i="44"/>
  <c r="H290" i="44" s="1"/>
  <c r="G290" i="44" s="1"/>
  <c r="F290" i="44" s="1"/>
  <c r="E290" i="44"/>
  <c r="D290" i="44" s="1"/>
  <c r="C290" i="44"/>
  <c r="B290" i="44"/>
  <c r="A290" i="44"/>
  <c r="U289" i="44"/>
  <c r="O289" i="44"/>
  <c r="N289" i="44"/>
  <c r="M289" i="44"/>
  <c r="L289" i="44"/>
  <c r="K289" i="44"/>
  <c r="J289" i="44"/>
  <c r="I289" i="44"/>
  <c r="H289" i="44" s="1"/>
  <c r="G289" i="44" s="1"/>
  <c r="F289" i="44" s="1"/>
  <c r="E289" i="44"/>
  <c r="D289" i="44" s="1"/>
  <c r="C289" i="44"/>
  <c r="B289" i="44"/>
  <c r="A289" i="44"/>
  <c r="U288" i="44"/>
  <c r="O288" i="44"/>
  <c r="N288" i="44"/>
  <c r="M288" i="44"/>
  <c r="L288" i="44"/>
  <c r="K288" i="44"/>
  <c r="J288" i="44"/>
  <c r="I288" i="44"/>
  <c r="H288" i="44" s="1"/>
  <c r="G288" i="44" s="1"/>
  <c r="F288" i="44" s="1"/>
  <c r="E288" i="44"/>
  <c r="D288" i="44" s="1"/>
  <c r="C288" i="44"/>
  <c r="B288" i="44"/>
  <c r="A288" i="44"/>
  <c r="U287" i="44"/>
  <c r="O287" i="44"/>
  <c r="N287" i="44"/>
  <c r="M287" i="44"/>
  <c r="L287" i="44"/>
  <c r="K287" i="44"/>
  <c r="J287" i="44"/>
  <c r="I287" i="44"/>
  <c r="H287" i="44" s="1"/>
  <c r="G287" i="44" s="1"/>
  <c r="F287" i="44" s="1"/>
  <c r="E287" i="44"/>
  <c r="D287" i="44" s="1"/>
  <c r="C287" i="44"/>
  <c r="B287" i="44"/>
  <c r="A287" i="44"/>
  <c r="U286" i="44"/>
  <c r="O286" i="44"/>
  <c r="N286" i="44"/>
  <c r="M286" i="44"/>
  <c r="L286" i="44"/>
  <c r="K286" i="44"/>
  <c r="J286" i="44"/>
  <c r="I286" i="44"/>
  <c r="H286" i="44" s="1"/>
  <c r="G286" i="44" s="1"/>
  <c r="F286" i="44" s="1"/>
  <c r="E286" i="44"/>
  <c r="D286" i="44" s="1"/>
  <c r="C286" i="44"/>
  <c r="B286" i="44"/>
  <c r="A286" i="44"/>
  <c r="U285" i="44"/>
  <c r="O285" i="44"/>
  <c r="N285" i="44"/>
  <c r="M285" i="44"/>
  <c r="L285" i="44"/>
  <c r="K285" i="44"/>
  <c r="J285" i="44"/>
  <c r="I285" i="44"/>
  <c r="H285" i="44" s="1"/>
  <c r="G285" i="44" s="1"/>
  <c r="F285" i="44" s="1"/>
  <c r="E285" i="44"/>
  <c r="D285" i="44" s="1"/>
  <c r="C285" i="44"/>
  <c r="B285" i="44"/>
  <c r="A285" i="44"/>
  <c r="U284" i="44"/>
  <c r="O284" i="44"/>
  <c r="N284" i="44"/>
  <c r="M284" i="44"/>
  <c r="L284" i="44"/>
  <c r="K284" i="44"/>
  <c r="J284" i="44"/>
  <c r="I284" i="44"/>
  <c r="H284" i="44" s="1"/>
  <c r="G284" i="44" s="1"/>
  <c r="F284" i="44" s="1"/>
  <c r="E284" i="44"/>
  <c r="D284" i="44" s="1"/>
  <c r="C284" i="44"/>
  <c r="B284" i="44"/>
  <c r="A284" i="44"/>
  <c r="U283" i="44"/>
  <c r="O283" i="44"/>
  <c r="N283" i="44"/>
  <c r="M283" i="44"/>
  <c r="L283" i="44"/>
  <c r="K283" i="44"/>
  <c r="J283" i="44"/>
  <c r="I283" i="44"/>
  <c r="H283" i="44" s="1"/>
  <c r="G283" i="44" s="1"/>
  <c r="F283" i="44" s="1"/>
  <c r="E283" i="44"/>
  <c r="D283" i="44" s="1"/>
  <c r="C283" i="44"/>
  <c r="B283" i="44"/>
  <c r="A283" i="44"/>
  <c r="U282" i="44"/>
  <c r="O282" i="44"/>
  <c r="N282" i="44"/>
  <c r="M282" i="44"/>
  <c r="L282" i="44"/>
  <c r="K282" i="44"/>
  <c r="J282" i="44"/>
  <c r="I282" i="44"/>
  <c r="H282" i="44" s="1"/>
  <c r="G282" i="44" s="1"/>
  <c r="F282" i="44" s="1"/>
  <c r="E282" i="44"/>
  <c r="D282" i="44" s="1"/>
  <c r="C282" i="44"/>
  <c r="B282" i="44"/>
  <c r="A282" i="44"/>
  <c r="U281" i="44"/>
  <c r="O281" i="44"/>
  <c r="N281" i="44"/>
  <c r="M281" i="44"/>
  <c r="L281" i="44"/>
  <c r="K281" i="44"/>
  <c r="J281" i="44"/>
  <c r="I281" i="44"/>
  <c r="H281" i="44" s="1"/>
  <c r="G281" i="44" s="1"/>
  <c r="F281" i="44" s="1"/>
  <c r="E281" i="44"/>
  <c r="D281" i="44" s="1"/>
  <c r="C281" i="44"/>
  <c r="B281" i="44"/>
  <c r="A281" i="44"/>
  <c r="U280" i="44"/>
  <c r="O280" i="44"/>
  <c r="N280" i="44"/>
  <c r="M280" i="44"/>
  <c r="L280" i="44"/>
  <c r="K280" i="44"/>
  <c r="J280" i="44"/>
  <c r="I280" i="44"/>
  <c r="H280" i="44" s="1"/>
  <c r="G280" i="44" s="1"/>
  <c r="F280" i="44" s="1"/>
  <c r="E280" i="44"/>
  <c r="D280" i="44" s="1"/>
  <c r="C280" i="44"/>
  <c r="B280" i="44"/>
  <c r="A280" i="44"/>
  <c r="U279" i="44"/>
  <c r="O279" i="44"/>
  <c r="N279" i="44"/>
  <c r="M279" i="44"/>
  <c r="L279" i="44"/>
  <c r="K279" i="44"/>
  <c r="J279" i="44"/>
  <c r="I279" i="44"/>
  <c r="H279" i="44" s="1"/>
  <c r="G279" i="44" s="1"/>
  <c r="F279" i="44" s="1"/>
  <c r="E279" i="44"/>
  <c r="D279" i="44" s="1"/>
  <c r="C279" i="44"/>
  <c r="B279" i="44"/>
  <c r="A279" i="44"/>
  <c r="U278" i="44"/>
  <c r="O278" i="44"/>
  <c r="N278" i="44"/>
  <c r="M278" i="44"/>
  <c r="L278" i="44"/>
  <c r="K278" i="44"/>
  <c r="J278" i="44"/>
  <c r="I278" i="44"/>
  <c r="H278" i="44" s="1"/>
  <c r="G278" i="44" s="1"/>
  <c r="F278" i="44" s="1"/>
  <c r="E278" i="44"/>
  <c r="D278" i="44" s="1"/>
  <c r="C278" i="44"/>
  <c r="B278" i="44"/>
  <c r="A278" i="44"/>
  <c r="U277" i="44"/>
  <c r="O277" i="44"/>
  <c r="N277" i="44"/>
  <c r="M277" i="44"/>
  <c r="L277" i="44"/>
  <c r="K277" i="44"/>
  <c r="J277" i="44"/>
  <c r="I277" i="44"/>
  <c r="H277" i="44" s="1"/>
  <c r="G277" i="44" s="1"/>
  <c r="F277" i="44" s="1"/>
  <c r="E277" i="44"/>
  <c r="D277" i="44" s="1"/>
  <c r="C277" i="44"/>
  <c r="B277" i="44"/>
  <c r="A277" i="44"/>
  <c r="U276" i="44"/>
  <c r="O276" i="44"/>
  <c r="N276" i="44"/>
  <c r="M276" i="44"/>
  <c r="L276" i="44"/>
  <c r="K276" i="44"/>
  <c r="J276" i="44"/>
  <c r="I276" i="44"/>
  <c r="H276" i="44" s="1"/>
  <c r="G276" i="44" s="1"/>
  <c r="F276" i="44" s="1"/>
  <c r="E276" i="44"/>
  <c r="D276" i="44" s="1"/>
  <c r="C276" i="44"/>
  <c r="B276" i="44"/>
  <c r="A276" i="44"/>
  <c r="U275" i="44"/>
  <c r="O275" i="44"/>
  <c r="N275" i="44"/>
  <c r="M275" i="44"/>
  <c r="L275" i="44"/>
  <c r="K275" i="44"/>
  <c r="J275" i="44"/>
  <c r="I275" i="44"/>
  <c r="H275" i="44" s="1"/>
  <c r="G275" i="44" s="1"/>
  <c r="F275" i="44" s="1"/>
  <c r="E275" i="44"/>
  <c r="D275" i="44" s="1"/>
  <c r="C275" i="44"/>
  <c r="B275" i="44"/>
  <c r="A275" i="44"/>
  <c r="U274" i="44"/>
  <c r="O274" i="44"/>
  <c r="N274" i="44"/>
  <c r="M274" i="44"/>
  <c r="L274" i="44"/>
  <c r="K274" i="44"/>
  <c r="J274" i="44"/>
  <c r="I274" i="44"/>
  <c r="H274" i="44" s="1"/>
  <c r="G274" i="44" s="1"/>
  <c r="F274" i="44" s="1"/>
  <c r="E274" i="44"/>
  <c r="D274" i="44" s="1"/>
  <c r="C274" i="44"/>
  <c r="B274" i="44"/>
  <c r="A274" i="44"/>
  <c r="U273" i="44"/>
  <c r="O273" i="44"/>
  <c r="N273" i="44"/>
  <c r="M273" i="44"/>
  <c r="L273" i="44"/>
  <c r="K273" i="44"/>
  <c r="J273" i="44"/>
  <c r="I273" i="44"/>
  <c r="H273" i="44" s="1"/>
  <c r="G273" i="44" s="1"/>
  <c r="F273" i="44" s="1"/>
  <c r="E273" i="44"/>
  <c r="D273" i="44" s="1"/>
  <c r="C273" i="44"/>
  <c r="B273" i="44"/>
  <c r="A273" i="44"/>
  <c r="U272" i="44"/>
  <c r="O272" i="44"/>
  <c r="N272" i="44"/>
  <c r="M272" i="44"/>
  <c r="L272" i="44"/>
  <c r="K272" i="44"/>
  <c r="J272" i="44"/>
  <c r="I272" i="44"/>
  <c r="H272" i="44" s="1"/>
  <c r="G272" i="44" s="1"/>
  <c r="F272" i="44" s="1"/>
  <c r="E272" i="44"/>
  <c r="D272" i="44" s="1"/>
  <c r="C272" i="44"/>
  <c r="B272" i="44"/>
  <c r="A272" i="44"/>
  <c r="U271" i="44"/>
  <c r="O271" i="44"/>
  <c r="N271" i="44"/>
  <c r="M271" i="44"/>
  <c r="L271" i="44"/>
  <c r="K271" i="44"/>
  <c r="J271" i="44"/>
  <c r="I271" i="44"/>
  <c r="H271" i="44" s="1"/>
  <c r="G271" i="44" s="1"/>
  <c r="F271" i="44" s="1"/>
  <c r="E271" i="44"/>
  <c r="D271" i="44" s="1"/>
  <c r="C271" i="44"/>
  <c r="B271" i="44"/>
  <c r="A271" i="44"/>
  <c r="U270" i="44"/>
  <c r="O270" i="44"/>
  <c r="N270" i="44"/>
  <c r="M270" i="44"/>
  <c r="L270" i="44"/>
  <c r="K270" i="44"/>
  <c r="J270" i="44"/>
  <c r="I270" i="44"/>
  <c r="H270" i="44" s="1"/>
  <c r="G270" i="44" s="1"/>
  <c r="F270" i="44" s="1"/>
  <c r="E270" i="44"/>
  <c r="D270" i="44" s="1"/>
  <c r="C270" i="44"/>
  <c r="B270" i="44"/>
  <c r="A270" i="44"/>
  <c r="U269" i="44"/>
  <c r="O269" i="44"/>
  <c r="N269" i="44"/>
  <c r="M269" i="44"/>
  <c r="L269" i="44"/>
  <c r="K269" i="44"/>
  <c r="J269" i="44"/>
  <c r="I269" i="44"/>
  <c r="H269" i="44" s="1"/>
  <c r="G269" i="44" s="1"/>
  <c r="F269" i="44" s="1"/>
  <c r="E269" i="44"/>
  <c r="D269" i="44" s="1"/>
  <c r="C269" i="44"/>
  <c r="B269" i="44"/>
  <c r="A269" i="44"/>
  <c r="U268" i="44"/>
  <c r="O268" i="44"/>
  <c r="N268" i="44"/>
  <c r="M268" i="44"/>
  <c r="L268" i="44"/>
  <c r="K268" i="44"/>
  <c r="J268" i="44"/>
  <c r="I268" i="44"/>
  <c r="H268" i="44" s="1"/>
  <c r="G268" i="44" s="1"/>
  <c r="F268" i="44" s="1"/>
  <c r="E268" i="44"/>
  <c r="D268" i="44" s="1"/>
  <c r="C268" i="44"/>
  <c r="B268" i="44"/>
  <c r="A268" i="44"/>
  <c r="U267" i="44"/>
  <c r="O267" i="44"/>
  <c r="N267" i="44"/>
  <c r="M267" i="44"/>
  <c r="L267" i="44"/>
  <c r="K267" i="44"/>
  <c r="J267" i="44"/>
  <c r="I267" i="44"/>
  <c r="H267" i="44" s="1"/>
  <c r="G267" i="44" s="1"/>
  <c r="F267" i="44" s="1"/>
  <c r="E267" i="44"/>
  <c r="D267" i="44" s="1"/>
  <c r="C267" i="44"/>
  <c r="B267" i="44"/>
  <c r="A267" i="44"/>
  <c r="U266" i="44"/>
  <c r="O266" i="44"/>
  <c r="N266" i="44"/>
  <c r="M266" i="44"/>
  <c r="L266" i="44"/>
  <c r="K266" i="44"/>
  <c r="J266" i="44"/>
  <c r="I266" i="44"/>
  <c r="H266" i="44" s="1"/>
  <c r="G266" i="44" s="1"/>
  <c r="F266" i="44" s="1"/>
  <c r="E266" i="44"/>
  <c r="D266" i="44" s="1"/>
  <c r="C266" i="44"/>
  <c r="B266" i="44"/>
  <c r="A266" i="44"/>
  <c r="U265" i="44"/>
  <c r="O265" i="44"/>
  <c r="N265" i="44"/>
  <c r="M265" i="44"/>
  <c r="L265" i="44"/>
  <c r="K265" i="44"/>
  <c r="J265" i="44"/>
  <c r="I265" i="44"/>
  <c r="H265" i="44" s="1"/>
  <c r="G265" i="44" s="1"/>
  <c r="F265" i="44" s="1"/>
  <c r="E265" i="44"/>
  <c r="D265" i="44" s="1"/>
  <c r="C265" i="44"/>
  <c r="B265" i="44"/>
  <c r="A265" i="44"/>
  <c r="U264" i="44"/>
  <c r="O264" i="44" l="1"/>
  <c r="N264" i="44"/>
  <c r="M264" i="44"/>
  <c r="L264" i="44"/>
  <c r="K264" i="44"/>
  <c r="J264" i="44"/>
  <c r="I264" i="44"/>
  <c r="H264" i="44" s="1"/>
  <c r="G264" i="44" s="1"/>
  <c r="F264" i="44" s="1"/>
  <c r="E264" i="44"/>
  <c r="D264" i="44" s="1"/>
  <c r="C264" i="44"/>
  <c r="B264" i="44"/>
  <c r="A264" i="44"/>
  <c r="U263" i="44"/>
  <c r="O263" i="44"/>
  <c r="N263" i="44"/>
  <c r="M263" i="44"/>
  <c r="L263" i="44"/>
  <c r="K263" i="44"/>
  <c r="J263" i="44"/>
  <c r="I263" i="44"/>
  <c r="H263" i="44" s="1"/>
  <c r="G263" i="44" s="1"/>
  <c r="F263" i="44" s="1"/>
  <c r="E263" i="44"/>
  <c r="D263" i="44" s="1"/>
  <c r="C263" i="44"/>
  <c r="B263" i="44"/>
  <c r="A263" i="44"/>
  <c r="U262" i="44"/>
  <c r="O262" i="44"/>
  <c r="N262" i="44"/>
  <c r="M262" i="44"/>
  <c r="L262" i="44"/>
  <c r="K262" i="44"/>
  <c r="J262" i="44"/>
  <c r="I262" i="44"/>
  <c r="H262" i="44" s="1"/>
  <c r="G262" i="44" s="1"/>
  <c r="F262" i="44" s="1"/>
  <c r="E262" i="44"/>
  <c r="D262" i="44" s="1"/>
  <c r="C262" i="44"/>
  <c r="B262" i="44"/>
  <c r="A262" i="44"/>
  <c r="U261" i="44"/>
  <c r="O261" i="44"/>
  <c r="N261" i="44"/>
  <c r="M261" i="44"/>
  <c r="L261" i="44"/>
  <c r="K261" i="44"/>
  <c r="J261" i="44"/>
  <c r="I261" i="44"/>
  <c r="H261" i="44" s="1"/>
  <c r="G261" i="44" s="1"/>
  <c r="F261" i="44" s="1"/>
  <c r="E261" i="44"/>
  <c r="D261" i="44" s="1"/>
  <c r="C261" i="44"/>
  <c r="B261" i="44"/>
  <c r="A261" i="44"/>
  <c r="U260" i="44"/>
  <c r="O260" i="44"/>
  <c r="N260" i="44"/>
  <c r="M260" i="44"/>
  <c r="L260" i="44"/>
  <c r="K260" i="44"/>
  <c r="J260" i="44"/>
  <c r="I260" i="44"/>
  <c r="H260" i="44" s="1"/>
  <c r="G260" i="44" s="1"/>
  <c r="F260" i="44" s="1"/>
  <c r="E260" i="44"/>
  <c r="D260" i="44" s="1"/>
  <c r="C260" i="44"/>
  <c r="B260" i="44"/>
  <c r="A260" i="44"/>
  <c r="U259" i="44"/>
  <c r="O259" i="44"/>
  <c r="N259" i="44"/>
  <c r="M259" i="44"/>
  <c r="L259" i="44"/>
  <c r="K259" i="44"/>
  <c r="J259" i="44"/>
  <c r="I259" i="44"/>
  <c r="H259" i="44" s="1"/>
  <c r="G259" i="44" s="1"/>
  <c r="F259" i="44" s="1"/>
  <c r="E259" i="44"/>
  <c r="D259" i="44" s="1"/>
  <c r="C259" i="44"/>
  <c r="B259" i="44"/>
  <c r="A259" i="44"/>
  <c r="U258" i="44"/>
  <c r="O258" i="44"/>
  <c r="N258" i="44"/>
  <c r="M258" i="44"/>
  <c r="L258" i="44"/>
  <c r="K258" i="44"/>
  <c r="J258" i="44"/>
  <c r="I258" i="44"/>
  <c r="H258" i="44" s="1"/>
  <c r="G258" i="44" s="1"/>
  <c r="F258" i="44" s="1"/>
  <c r="E258" i="44"/>
  <c r="D258" i="44" s="1"/>
  <c r="C258" i="44"/>
  <c r="B258" i="44"/>
  <c r="A258" i="44"/>
  <c r="U257" i="44"/>
  <c r="O257" i="44"/>
  <c r="N257" i="44"/>
  <c r="M257" i="44"/>
  <c r="L257" i="44"/>
  <c r="K257" i="44"/>
  <c r="J257" i="44"/>
  <c r="I257" i="44"/>
  <c r="H257" i="44" s="1"/>
  <c r="G257" i="44" s="1"/>
  <c r="F257" i="44" s="1"/>
  <c r="E257" i="44"/>
  <c r="D257" i="44" s="1"/>
  <c r="C257" i="44"/>
  <c r="B257" i="44"/>
  <c r="A257" i="44"/>
  <c r="U256" i="44"/>
  <c r="O256" i="44"/>
  <c r="N256" i="44"/>
  <c r="M256" i="44"/>
  <c r="L256" i="44"/>
  <c r="K256" i="44"/>
  <c r="J256" i="44"/>
  <c r="I256" i="44"/>
  <c r="H256" i="44" s="1"/>
  <c r="G256" i="44" s="1"/>
  <c r="F256" i="44" s="1"/>
  <c r="E256" i="44"/>
  <c r="D256" i="44" s="1"/>
  <c r="C256" i="44"/>
  <c r="B256" i="44"/>
  <c r="A256" i="44"/>
  <c r="U255" i="44"/>
  <c r="O255" i="44"/>
  <c r="N255" i="44"/>
  <c r="M255" i="44"/>
  <c r="L255" i="44"/>
  <c r="K255" i="44"/>
  <c r="J255" i="44"/>
  <c r="I255" i="44"/>
  <c r="H255" i="44" s="1"/>
  <c r="G255" i="44" s="1"/>
  <c r="F255" i="44" s="1"/>
  <c r="E255" i="44"/>
  <c r="D255" i="44" s="1"/>
  <c r="C255" i="44"/>
  <c r="B255" i="44"/>
  <c r="A255" i="44"/>
  <c r="U254" i="44"/>
  <c r="O254" i="44"/>
  <c r="N254" i="44"/>
  <c r="M254" i="44"/>
  <c r="L254" i="44"/>
  <c r="K254" i="44"/>
  <c r="J254" i="44"/>
  <c r="I254" i="44"/>
  <c r="H254" i="44" s="1"/>
  <c r="G254" i="44" s="1"/>
  <c r="F254" i="44" s="1"/>
  <c r="E254" i="44"/>
  <c r="D254" i="44" s="1"/>
  <c r="C254" i="44"/>
  <c r="B254" i="44"/>
  <c r="A254" i="44"/>
  <c r="U253" i="44"/>
  <c r="O253" i="44"/>
  <c r="N253" i="44"/>
  <c r="M253" i="44"/>
  <c r="L253" i="44"/>
  <c r="K253" i="44"/>
  <c r="J253" i="44"/>
  <c r="I253" i="44"/>
  <c r="H253" i="44" s="1"/>
  <c r="G253" i="44" s="1"/>
  <c r="F253" i="44" s="1"/>
  <c r="E253" i="44"/>
  <c r="D253" i="44" s="1"/>
  <c r="C253" i="44"/>
  <c r="B253" i="44"/>
  <c r="A253" i="44"/>
  <c r="U252" i="44"/>
  <c r="O252" i="44"/>
  <c r="N252" i="44"/>
  <c r="M252" i="44"/>
  <c r="L252" i="44"/>
  <c r="K252" i="44"/>
  <c r="J252" i="44"/>
  <c r="I252" i="44"/>
  <c r="H252" i="44" s="1"/>
  <c r="G252" i="44" s="1"/>
  <c r="F252" i="44" s="1"/>
  <c r="E252" i="44"/>
  <c r="D252" i="44" s="1"/>
  <c r="C252" i="44"/>
  <c r="B252" i="44"/>
  <c r="A252" i="44"/>
  <c r="U251" i="44"/>
  <c r="O251" i="44"/>
  <c r="N251" i="44"/>
  <c r="M251" i="44"/>
  <c r="L251" i="44"/>
  <c r="K251" i="44"/>
  <c r="J251" i="44"/>
  <c r="I251" i="44"/>
  <c r="H251" i="44" s="1"/>
  <c r="G251" i="44" s="1"/>
  <c r="F251" i="44" s="1"/>
  <c r="E251" i="44"/>
  <c r="D251" i="44" s="1"/>
  <c r="C251" i="44"/>
  <c r="B251" i="44"/>
  <c r="A251" i="44"/>
  <c r="U250" i="44"/>
  <c r="O250" i="44"/>
  <c r="N250" i="44"/>
  <c r="M250" i="44"/>
  <c r="L250" i="44"/>
  <c r="K250" i="44"/>
  <c r="J250" i="44"/>
  <c r="I250" i="44"/>
  <c r="H250" i="44" s="1"/>
  <c r="G250" i="44" s="1"/>
  <c r="F250" i="44" s="1"/>
  <c r="E250" i="44"/>
  <c r="D250" i="44" s="1"/>
  <c r="C250" i="44"/>
  <c r="B250" i="44"/>
  <c r="A250" i="44"/>
  <c r="U249" i="44"/>
  <c r="O249" i="44"/>
  <c r="N249" i="44"/>
  <c r="M249" i="44"/>
  <c r="L249" i="44"/>
  <c r="K249" i="44"/>
  <c r="J249" i="44"/>
  <c r="I249" i="44"/>
  <c r="H249" i="44" s="1"/>
  <c r="G249" i="44" s="1"/>
  <c r="F249" i="44" s="1"/>
  <c r="E249" i="44"/>
  <c r="D249" i="44" s="1"/>
  <c r="C249" i="44"/>
  <c r="B249" i="44"/>
  <c r="A249" i="44"/>
  <c r="U248" i="44"/>
  <c r="O248" i="44"/>
  <c r="N248" i="44"/>
  <c r="M248" i="44"/>
  <c r="L248" i="44"/>
  <c r="K248" i="44"/>
  <c r="J248" i="44"/>
  <c r="I248" i="44"/>
  <c r="H248" i="44" s="1"/>
  <c r="G248" i="44" s="1"/>
  <c r="F248" i="44" s="1"/>
  <c r="E248" i="44"/>
  <c r="D248" i="44" s="1"/>
  <c r="C248" i="44"/>
  <c r="B248" i="44"/>
  <c r="A248" i="44"/>
  <c r="U247" i="44"/>
  <c r="O247" i="44"/>
  <c r="N247" i="44"/>
  <c r="M247" i="44"/>
  <c r="L247" i="44"/>
  <c r="K247" i="44"/>
  <c r="J247" i="44"/>
  <c r="I247" i="44"/>
  <c r="H247" i="44" s="1"/>
  <c r="G247" i="44" s="1"/>
  <c r="F247" i="44" s="1"/>
  <c r="E247" i="44"/>
  <c r="D247" i="44" s="1"/>
  <c r="C247" i="44"/>
  <c r="B247" i="44"/>
  <c r="A247" i="44"/>
  <c r="U246" i="44"/>
  <c r="O246" i="44"/>
  <c r="N246" i="44"/>
  <c r="M246" i="44"/>
  <c r="L246" i="44"/>
  <c r="K246" i="44"/>
  <c r="J246" i="44"/>
  <c r="I246" i="44"/>
  <c r="H246" i="44" s="1"/>
  <c r="G246" i="44" s="1"/>
  <c r="F246" i="44" s="1"/>
  <c r="E246" i="44"/>
  <c r="D246" i="44" s="1"/>
  <c r="C246" i="44"/>
  <c r="B246" i="44"/>
  <c r="A246" i="44"/>
  <c r="U245" i="44"/>
  <c r="O245" i="44"/>
  <c r="N245" i="44"/>
  <c r="M245" i="44"/>
  <c r="L245" i="44"/>
  <c r="K245" i="44"/>
  <c r="J245" i="44"/>
  <c r="I245" i="44"/>
  <c r="H245" i="44" s="1"/>
  <c r="G245" i="44" s="1"/>
  <c r="F245" i="44" s="1"/>
  <c r="E245" i="44"/>
  <c r="D245" i="44" s="1"/>
  <c r="C245" i="44"/>
  <c r="B245" i="44"/>
  <c r="A245" i="44"/>
  <c r="U244" i="44"/>
  <c r="O244" i="44"/>
  <c r="N244" i="44"/>
  <c r="M244" i="44"/>
  <c r="L244" i="44"/>
  <c r="K244" i="44"/>
  <c r="J244" i="44"/>
  <c r="I244" i="44"/>
  <c r="H244" i="44" s="1"/>
  <c r="G244" i="44" s="1"/>
  <c r="F244" i="44" s="1"/>
  <c r="E244" i="44"/>
  <c r="D244" i="44" s="1"/>
  <c r="C244" i="44"/>
  <c r="B244" i="44"/>
  <c r="A244" i="44"/>
  <c r="U243" i="44"/>
  <c r="O243" i="44"/>
  <c r="N243" i="44"/>
  <c r="M243" i="44"/>
  <c r="L243" i="44"/>
  <c r="K243" i="44"/>
  <c r="J243" i="44"/>
  <c r="I243" i="44"/>
  <c r="H243" i="44" s="1"/>
  <c r="G243" i="44" s="1"/>
  <c r="F243" i="44" s="1"/>
  <c r="E243" i="44"/>
  <c r="D243" i="44" s="1"/>
  <c r="C243" i="44"/>
  <c r="B243" i="44"/>
  <c r="A243" i="44"/>
  <c r="U242" i="44"/>
  <c r="O242" i="44"/>
  <c r="N242" i="44"/>
  <c r="M242" i="44"/>
  <c r="L242" i="44"/>
  <c r="K242" i="44"/>
  <c r="J242" i="44"/>
  <c r="I242" i="44"/>
  <c r="H242" i="44" s="1"/>
  <c r="G242" i="44" s="1"/>
  <c r="F242" i="44" s="1"/>
  <c r="E242" i="44"/>
  <c r="D242" i="44" s="1"/>
  <c r="C242" i="44"/>
  <c r="B242" i="44"/>
  <c r="A242" i="44"/>
  <c r="U241" i="44"/>
  <c r="O241" i="44"/>
  <c r="N241" i="44"/>
  <c r="M241" i="44"/>
  <c r="L241" i="44"/>
  <c r="K241" i="44"/>
  <c r="J241" i="44"/>
  <c r="I241" i="44"/>
  <c r="H241" i="44" s="1"/>
  <c r="G241" i="44" s="1"/>
  <c r="F241" i="44" s="1"/>
  <c r="E241" i="44"/>
  <c r="D241" i="44" s="1"/>
  <c r="C241" i="44"/>
  <c r="B241" i="44"/>
  <c r="A241" i="44"/>
  <c r="U240" i="44"/>
  <c r="O240" i="44"/>
  <c r="N240" i="44"/>
  <c r="M240" i="44"/>
  <c r="L240" i="44"/>
  <c r="K240" i="44"/>
  <c r="J240" i="44"/>
  <c r="I240" i="44"/>
  <c r="H240" i="44" s="1"/>
  <c r="G240" i="44" s="1"/>
  <c r="F240" i="44" s="1"/>
  <c r="E240" i="44"/>
  <c r="D240" i="44" s="1"/>
  <c r="C240" i="44"/>
  <c r="B240" i="44"/>
  <c r="A240" i="44"/>
  <c r="U239" i="44"/>
  <c r="O239" i="44"/>
  <c r="N239" i="44"/>
  <c r="M239" i="44"/>
  <c r="L239" i="44"/>
  <c r="K239" i="44"/>
  <c r="J239" i="44"/>
  <c r="I239" i="44"/>
  <c r="H239" i="44" s="1"/>
  <c r="G239" i="44" s="1"/>
  <c r="F239" i="44" s="1"/>
  <c r="E239" i="44"/>
  <c r="D239" i="44" s="1"/>
  <c r="C239" i="44"/>
  <c r="B239" i="44"/>
  <c r="A239" i="44"/>
  <c r="U238" i="44"/>
  <c r="O238" i="44"/>
  <c r="N238" i="44"/>
  <c r="M238" i="44"/>
  <c r="L238" i="44"/>
  <c r="K238" i="44"/>
  <c r="J238" i="44"/>
  <c r="I238" i="44"/>
  <c r="H238" i="44" s="1"/>
  <c r="G238" i="44" s="1"/>
  <c r="F238" i="44" s="1"/>
  <c r="E238" i="44"/>
  <c r="D238" i="44" s="1"/>
  <c r="C238" i="44"/>
  <c r="B238" i="44"/>
  <c r="A238" i="44"/>
  <c r="U237" i="44"/>
  <c r="O237" i="44"/>
  <c r="N237" i="44"/>
  <c r="M237" i="44"/>
  <c r="L237" i="44"/>
  <c r="K237" i="44"/>
  <c r="J237" i="44"/>
  <c r="I237" i="44"/>
  <c r="H237" i="44" s="1"/>
  <c r="G237" i="44" s="1"/>
  <c r="F237" i="44" s="1"/>
  <c r="E237" i="44"/>
  <c r="D237" i="44" s="1"/>
  <c r="C237" i="44"/>
  <c r="B237" i="44"/>
  <c r="A237" i="44"/>
  <c r="U236" i="44"/>
  <c r="O236" i="44"/>
  <c r="N236" i="44"/>
  <c r="M236" i="44"/>
  <c r="L236" i="44"/>
  <c r="K236" i="44"/>
  <c r="J236" i="44"/>
  <c r="I236" i="44"/>
  <c r="H236" i="44" s="1"/>
  <c r="G236" i="44" s="1"/>
  <c r="F236" i="44" s="1"/>
  <c r="E236" i="44"/>
  <c r="D236" i="44" s="1"/>
  <c r="C236" i="44"/>
  <c r="B236" i="44"/>
  <c r="A236" i="44"/>
  <c r="U235" i="44"/>
  <c r="O235" i="44"/>
  <c r="N235" i="44"/>
  <c r="M235" i="44"/>
  <c r="L235" i="44"/>
  <c r="K235" i="44"/>
  <c r="J235" i="44"/>
  <c r="I235" i="44"/>
  <c r="H235" i="44" s="1"/>
  <c r="G235" i="44" s="1"/>
  <c r="F235" i="44" s="1"/>
  <c r="E235" i="44"/>
  <c r="D235" i="44" s="1"/>
  <c r="C235" i="44"/>
  <c r="B235" i="44"/>
  <c r="A235" i="44"/>
  <c r="U234" i="44"/>
  <c r="O234" i="44"/>
  <c r="N234" i="44"/>
  <c r="M234" i="44"/>
  <c r="L234" i="44"/>
  <c r="K234" i="44"/>
  <c r="J234" i="44"/>
  <c r="I234" i="44"/>
  <c r="H234" i="44" s="1"/>
  <c r="G234" i="44" s="1"/>
  <c r="F234" i="44" s="1"/>
  <c r="E234" i="44"/>
  <c r="D234" i="44" s="1"/>
  <c r="C234" i="44"/>
  <c r="B234" i="44"/>
  <c r="A234" i="44"/>
  <c r="U233" i="44"/>
  <c r="P233" i="44"/>
  <c r="O233" i="44"/>
  <c r="N233" i="44"/>
  <c r="M233" i="44"/>
  <c r="L233" i="44"/>
  <c r="K233" i="44"/>
  <c r="J233" i="44"/>
  <c r="I233" i="44"/>
  <c r="H233" i="44" s="1"/>
  <c r="G233" i="44" s="1"/>
  <c r="F233" i="44" s="1"/>
  <c r="E233" i="44"/>
  <c r="D233" i="44" s="1"/>
  <c r="C233" i="44"/>
  <c r="B233" i="44"/>
  <c r="A233" i="44"/>
  <c r="U232" i="44"/>
  <c r="O232" i="44"/>
  <c r="N232" i="44"/>
  <c r="M232" i="44"/>
  <c r="L232" i="44"/>
  <c r="K232" i="44"/>
  <c r="J232" i="44"/>
  <c r="I232" i="44"/>
  <c r="H232" i="44" s="1"/>
  <c r="G232" i="44" s="1"/>
  <c r="F232" i="44" s="1"/>
  <c r="E232" i="44"/>
  <c r="D232" i="44" s="1"/>
  <c r="C232" i="44"/>
  <c r="B232" i="44"/>
  <c r="A232" i="44"/>
  <c r="U231" i="44"/>
  <c r="O231" i="44"/>
  <c r="N231" i="44"/>
  <c r="M231" i="44"/>
  <c r="L231" i="44"/>
  <c r="K231" i="44"/>
  <c r="J231" i="44"/>
  <c r="I231" i="44"/>
  <c r="H231" i="44" s="1"/>
  <c r="G231" i="44" s="1"/>
  <c r="F231" i="44" s="1"/>
  <c r="E231" i="44"/>
  <c r="D231" i="44" s="1"/>
  <c r="C231" i="44"/>
  <c r="B231" i="44"/>
  <c r="A231" i="44"/>
  <c r="U230" i="44"/>
  <c r="O230" i="44"/>
  <c r="N230" i="44"/>
  <c r="M230" i="44"/>
  <c r="L230" i="44"/>
  <c r="K230" i="44"/>
  <c r="J230" i="44"/>
  <c r="I230" i="44"/>
  <c r="H230" i="44" s="1"/>
  <c r="G230" i="44" s="1"/>
  <c r="F230" i="44" s="1"/>
  <c r="E230" i="44"/>
  <c r="D230" i="44" s="1"/>
  <c r="C230" i="44"/>
  <c r="B230" i="44"/>
  <c r="A230" i="44"/>
  <c r="U229" i="44"/>
  <c r="O229" i="44"/>
  <c r="N229" i="44"/>
  <c r="M229" i="44"/>
  <c r="L229" i="44"/>
  <c r="K229" i="44"/>
  <c r="J229" i="44"/>
  <c r="I229" i="44"/>
  <c r="H229" i="44" s="1"/>
  <c r="G229" i="44" s="1"/>
  <c r="F229" i="44" s="1"/>
  <c r="E229" i="44"/>
  <c r="D229" i="44" s="1"/>
  <c r="C229" i="44"/>
  <c r="B229" i="44"/>
  <c r="A229" i="44"/>
  <c r="U228" i="44"/>
  <c r="O228" i="44"/>
  <c r="N228" i="44"/>
  <c r="M228" i="44"/>
  <c r="L228" i="44"/>
  <c r="K228" i="44"/>
  <c r="J228" i="44"/>
  <c r="I228" i="44"/>
  <c r="H228" i="44" s="1"/>
  <c r="G228" i="44" s="1"/>
  <c r="F228" i="44" s="1"/>
  <c r="E228" i="44"/>
  <c r="D228" i="44" s="1"/>
  <c r="C228" i="44"/>
  <c r="B228" i="44"/>
  <c r="A228" i="44"/>
  <c r="U227" i="44"/>
  <c r="O227" i="44"/>
  <c r="N227" i="44"/>
  <c r="M227" i="44"/>
  <c r="L227" i="44"/>
  <c r="K227" i="44"/>
  <c r="J227" i="44"/>
  <c r="I227" i="44"/>
  <c r="H227" i="44" s="1"/>
  <c r="G227" i="44" s="1"/>
  <c r="F227" i="44" s="1"/>
  <c r="E227" i="44"/>
  <c r="D227" i="44" s="1"/>
  <c r="C227" i="44"/>
  <c r="B227" i="44"/>
  <c r="A227" i="44"/>
  <c r="U226" i="44"/>
  <c r="O226" i="44"/>
  <c r="N226" i="44"/>
  <c r="M226" i="44"/>
  <c r="L226" i="44"/>
  <c r="K226" i="44"/>
  <c r="J226" i="44"/>
  <c r="I226" i="44"/>
  <c r="H226" i="44" s="1"/>
  <c r="G226" i="44" s="1"/>
  <c r="F226" i="44" s="1"/>
  <c r="E226" i="44"/>
  <c r="D226" i="44" s="1"/>
  <c r="C226" i="44"/>
  <c r="B226" i="44"/>
  <c r="A226" i="44"/>
  <c r="U225" i="44"/>
  <c r="O225" i="44"/>
  <c r="N225" i="44"/>
  <c r="M225" i="44"/>
  <c r="L225" i="44"/>
  <c r="K225" i="44"/>
  <c r="J225" i="44"/>
  <c r="I225" i="44"/>
  <c r="H225" i="44" s="1"/>
  <c r="G225" i="44" s="1"/>
  <c r="F225" i="44" s="1"/>
  <c r="E225" i="44"/>
  <c r="D225" i="44" s="1"/>
  <c r="C225" i="44"/>
  <c r="B225" i="44"/>
  <c r="A225" i="44"/>
  <c r="U224" i="44"/>
  <c r="O224" i="44"/>
  <c r="N224" i="44"/>
  <c r="M224" i="44"/>
  <c r="L224" i="44"/>
  <c r="K224" i="44"/>
  <c r="J224" i="44"/>
  <c r="I224" i="44"/>
  <c r="H224" i="44" s="1"/>
  <c r="G224" i="44" s="1"/>
  <c r="F224" i="44" s="1"/>
  <c r="E224" i="44"/>
  <c r="D224" i="44" s="1"/>
  <c r="C224" i="44"/>
  <c r="B224" i="44"/>
  <c r="A224" i="44"/>
  <c r="U223" i="44"/>
  <c r="O223" i="44"/>
  <c r="N223" i="44"/>
  <c r="M223" i="44"/>
  <c r="L223" i="44"/>
  <c r="K223" i="44"/>
  <c r="J223" i="44"/>
  <c r="I223" i="44"/>
  <c r="H223" i="44" s="1"/>
  <c r="G223" i="44" s="1"/>
  <c r="F223" i="44" s="1"/>
  <c r="E223" i="44"/>
  <c r="D223" i="44" s="1"/>
  <c r="C223" i="44"/>
  <c r="B223" i="44"/>
  <c r="A223" i="44"/>
  <c r="U222" i="44"/>
  <c r="O222" i="44"/>
  <c r="N222" i="44"/>
  <c r="M222" i="44"/>
  <c r="L222" i="44"/>
  <c r="K222" i="44"/>
  <c r="J222" i="44"/>
  <c r="I222" i="44"/>
  <c r="H222" i="44" s="1"/>
  <c r="G222" i="44" s="1"/>
  <c r="F222" i="44" s="1"/>
  <c r="E222" i="44"/>
  <c r="D222" i="44" s="1"/>
  <c r="C222" i="44"/>
  <c r="B222" i="44"/>
  <c r="A222" i="44"/>
  <c r="U221" i="44"/>
  <c r="O221" i="44"/>
  <c r="N221" i="44"/>
  <c r="M221" i="44"/>
  <c r="L221" i="44"/>
  <c r="K221" i="44"/>
  <c r="J221" i="44"/>
  <c r="I221" i="44"/>
  <c r="H221" i="44" s="1"/>
  <c r="G221" i="44" s="1"/>
  <c r="F221" i="44" s="1"/>
  <c r="E221" i="44"/>
  <c r="D221" i="44" s="1"/>
  <c r="C221" i="44"/>
  <c r="B221" i="44"/>
  <c r="A221" i="44"/>
  <c r="U220" i="44"/>
  <c r="O220" i="44"/>
  <c r="N220" i="44"/>
  <c r="M220" i="44"/>
  <c r="L220" i="44"/>
  <c r="K220" i="44"/>
  <c r="J220" i="44"/>
  <c r="I220" i="44"/>
  <c r="H220" i="44" s="1"/>
  <c r="G220" i="44" s="1"/>
  <c r="F220" i="44" s="1"/>
  <c r="E220" i="44"/>
  <c r="D220" i="44" s="1"/>
  <c r="C220" i="44"/>
  <c r="B220" i="44"/>
  <c r="A220" i="44"/>
  <c r="U219" i="44"/>
  <c r="O219" i="44"/>
  <c r="N219" i="44"/>
  <c r="M219" i="44"/>
  <c r="L219" i="44"/>
  <c r="K219" i="44"/>
  <c r="J219" i="44"/>
  <c r="I219" i="44"/>
  <c r="H219" i="44" s="1"/>
  <c r="G219" i="44" s="1"/>
  <c r="F219" i="44" s="1"/>
  <c r="E219" i="44"/>
  <c r="D219" i="44" s="1"/>
  <c r="C219" i="44"/>
  <c r="B219" i="44"/>
  <c r="A219" i="44"/>
  <c r="U218" i="44"/>
  <c r="O218" i="44"/>
  <c r="N218" i="44"/>
  <c r="M218" i="44"/>
  <c r="L218" i="44"/>
  <c r="K218" i="44"/>
  <c r="J218" i="44"/>
  <c r="I218" i="44"/>
  <c r="H218" i="44" s="1"/>
  <c r="G218" i="44" s="1"/>
  <c r="F218" i="44" s="1"/>
  <c r="E218" i="44"/>
  <c r="D218" i="44" s="1"/>
  <c r="C218" i="44"/>
  <c r="B218" i="44"/>
  <c r="A218" i="44"/>
  <c r="U217" i="44"/>
  <c r="O217" i="44"/>
  <c r="N217" i="44"/>
  <c r="M217" i="44"/>
  <c r="L217" i="44"/>
  <c r="K217" i="44"/>
  <c r="J217" i="44"/>
  <c r="I217" i="44"/>
  <c r="H217" i="44" s="1"/>
  <c r="G217" i="44" s="1"/>
  <c r="F217" i="44" s="1"/>
  <c r="E217" i="44"/>
  <c r="D217" i="44" s="1"/>
  <c r="C217" i="44"/>
  <c r="B217" i="44"/>
  <c r="A217" i="44"/>
  <c r="U216" i="44"/>
  <c r="O216" i="44"/>
  <c r="N216" i="44"/>
  <c r="M216" i="44"/>
  <c r="L216" i="44"/>
  <c r="K216" i="44"/>
  <c r="J216" i="44"/>
  <c r="I216" i="44"/>
  <c r="H216" i="44" s="1"/>
  <c r="G216" i="44" s="1"/>
  <c r="F216" i="44" s="1"/>
  <c r="E216" i="44"/>
  <c r="D216" i="44" s="1"/>
  <c r="C216" i="44"/>
  <c r="B216" i="44"/>
  <c r="A216" i="44"/>
  <c r="U215" i="44"/>
  <c r="O215" i="44"/>
  <c r="N215" i="44"/>
  <c r="M215" i="44"/>
  <c r="L215" i="44"/>
  <c r="K215" i="44"/>
  <c r="J215" i="44"/>
  <c r="I215" i="44"/>
  <c r="H215" i="44" s="1"/>
  <c r="G215" i="44" s="1"/>
  <c r="F215" i="44" s="1"/>
  <c r="E215" i="44"/>
  <c r="D215" i="44" s="1"/>
  <c r="C215" i="44"/>
  <c r="B215" i="44"/>
  <c r="A215" i="44"/>
  <c r="U214" i="44"/>
  <c r="O214" i="44"/>
  <c r="N214" i="44"/>
  <c r="M214" i="44"/>
  <c r="L214" i="44"/>
  <c r="K214" i="44"/>
  <c r="J214" i="44"/>
  <c r="I214" i="44"/>
  <c r="H214" i="44" s="1"/>
  <c r="G214" i="44" s="1"/>
  <c r="F214" i="44" s="1"/>
  <c r="E214" i="44"/>
  <c r="D214" i="44" s="1"/>
  <c r="C214" i="44"/>
  <c r="B214" i="44"/>
  <c r="A214" i="44"/>
  <c r="U213" i="44"/>
  <c r="O213" i="44"/>
  <c r="N213" i="44"/>
  <c r="M213" i="44"/>
  <c r="L213" i="44"/>
  <c r="K213" i="44"/>
  <c r="J213" i="44"/>
  <c r="I213" i="44"/>
  <c r="H213" i="44" s="1"/>
  <c r="G213" i="44" s="1"/>
  <c r="F213" i="44" s="1"/>
  <c r="E213" i="44"/>
  <c r="D213" i="44" s="1"/>
  <c r="C213" i="44"/>
  <c r="B213" i="44"/>
  <c r="A213" i="44"/>
  <c r="U212" i="44"/>
  <c r="O212" i="44"/>
  <c r="N212" i="44"/>
  <c r="M212" i="44"/>
  <c r="L212" i="44"/>
  <c r="K212" i="44"/>
  <c r="J212" i="44"/>
  <c r="I212" i="44"/>
  <c r="H212" i="44" s="1"/>
  <c r="G212" i="44" s="1"/>
  <c r="F212" i="44" s="1"/>
  <c r="E212" i="44"/>
  <c r="D212" i="44" s="1"/>
  <c r="C212" i="44"/>
  <c r="B212" i="44"/>
  <c r="A212" i="44"/>
  <c r="U211" i="44"/>
  <c r="O211" i="44"/>
  <c r="N211" i="44"/>
  <c r="M211" i="44"/>
  <c r="L211" i="44"/>
  <c r="K211" i="44"/>
  <c r="J211" i="44"/>
  <c r="I211" i="44"/>
  <c r="H211" i="44" s="1"/>
  <c r="G211" i="44" s="1"/>
  <c r="F211" i="44" s="1"/>
  <c r="E211" i="44"/>
  <c r="D211" i="44" s="1"/>
  <c r="C211" i="44"/>
  <c r="B211" i="44"/>
  <c r="A211" i="44"/>
  <c r="U210" i="44"/>
  <c r="O210" i="44"/>
  <c r="N210" i="44"/>
  <c r="M210" i="44"/>
  <c r="L210" i="44"/>
  <c r="K210" i="44"/>
  <c r="J210" i="44"/>
  <c r="I210" i="44"/>
  <c r="H210" i="44" s="1"/>
  <c r="G210" i="44" s="1"/>
  <c r="F210" i="44" s="1"/>
  <c r="E210" i="44"/>
  <c r="D210" i="44" s="1"/>
  <c r="C210" i="44"/>
  <c r="B210" i="44"/>
  <c r="A210" i="44"/>
  <c r="U209" i="44"/>
  <c r="O209" i="44"/>
  <c r="N209" i="44"/>
  <c r="M209" i="44"/>
  <c r="L209" i="44"/>
  <c r="K209" i="44"/>
  <c r="J209" i="44"/>
  <c r="I209" i="44"/>
  <c r="H209" i="44" s="1"/>
  <c r="G209" i="44" s="1"/>
  <c r="F209" i="44" s="1"/>
  <c r="E209" i="44"/>
  <c r="D209" i="44" s="1"/>
  <c r="C209" i="44"/>
  <c r="B209" i="44"/>
  <c r="A209" i="44"/>
  <c r="U208" i="44"/>
  <c r="O208" i="44"/>
  <c r="N208" i="44"/>
  <c r="M208" i="44"/>
  <c r="L208" i="44"/>
  <c r="K208" i="44"/>
  <c r="J208" i="44"/>
  <c r="I208" i="44"/>
  <c r="H208" i="44" s="1"/>
  <c r="G208" i="44" s="1"/>
  <c r="F208" i="44" s="1"/>
  <c r="E208" i="44"/>
  <c r="D208" i="44" s="1"/>
  <c r="C208" i="44"/>
  <c r="B208" i="44"/>
  <c r="A208" i="44"/>
  <c r="U207" i="44"/>
  <c r="O207" i="44"/>
  <c r="N207" i="44"/>
  <c r="M207" i="44"/>
  <c r="L207" i="44"/>
  <c r="K207" i="44"/>
  <c r="J207" i="44"/>
  <c r="I207" i="44"/>
  <c r="H207" i="44" s="1"/>
  <c r="G207" i="44" s="1"/>
  <c r="F207" i="44" s="1"/>
  <c r="E207" i="44"/>
  <c r="D207" i="44" s="1"/>
  <c r="C207" i="44"/>
  <c r="B207" i="44"/>
  <c r="A207" i="44"/>
  <c r="U206" i="44"/>
  <c r="O206" i="44"/>
  <c r="N206" i="44"/>
  <c r="M206" i="44"/>
  <c r="L206" i="44"/>
  <c r="K206" i="44"/>
  <c r="J206" i="44"/>
  <c r="I206" i="44"/>
  <c r="H206" i="44" s="1"/>
  <c r="G206" i="44" s="1"/>
  <c r="F206" i="44" s="1"/>
  <c r="E206" i="44"/>
  <c r="D206" i="44" s="1"/>
  <c r="C206" i="44"/>
  <c r="B206" i="44"/>
  <c r="A206" i="44"/>
  <c r="U205" i="44"/>
  <c r="O205" i="44"/>
  <c r="N205" i="44"/>
  <c r="M205" i="44"/>
  <c r="L205" i="44"/>
  <c r="K205" i="44"/>
  <c r="J205" i="44"/>
  <c r="I205" i="44"/>
  <c r="H205" i="44" s="1"/>
  <c r="G205" i="44" s="1"/>
  <c r="F205" i="44" s="1"/>
  <c r="E205" i="44"/>
  <c r="D205" i="44" s="1"/>
  <c r="C205" i="44"/>
  <c r="B205" i="44"/>
  <c r="A205" i="44"/>
  <c r="U204" i="44"/>
  <c r="O204" i="44"/>
  <c r="N204" i="44"/>
  <c r="M204" i="44"/>
  <c r="L204" i="44"/>
  <c r="K204" i="44"/>
  <c r="J204" i="44"/>
  <c r="I204" i="44"/>
  <c r="H204" i="44" s="1"/>
  <c r="G204" i="44" s="1"/>
  <c r="F204" i="44" s="1"/>
  <c r="E204" i="44"/>
  <c r="D204" i="44" s="1"/>
  <c r="C204" i="44"/>
  <c r="B204" i="44"/>
  <c r="A204" i="44"/>
  <c r="U203" i="44"/>
  <c r="O203" i="44"/>
  <c r="N203" i="44"/>
  <c r="M203" i="44"/>
  <c r="L203" i="44"/>
  <c r="K203" i="44"/>
  <c r="J203" i="44"/>
  <c r="I203" i="44"/>
  <c r="H203" i="44" s="1"/>
  <c r="G203" i="44" s="1"/>
  <c r="F203" i="44" s="1"/>
  <c r="E203" i="44"/>
  <c r="D203" i="44" s="1"/>
  <c r="C203" i="44"/>
  <c r="B203" i="44"/>
  <c r="A203" i="44"/>
  <c r="U202" i="44"/>
  <c r="O202" i="44"/>
  <c r="N202" i="44"/>
  <c r="M202" i="44"/>
  <c r="L202" i="44"/>
  <c r="K202" i="44"/>
  <c r="J202" i="44"/>
  <c r="I202" i="44"/>
  <c r="H202" i="44" s="1"/>
  <c r="G202" i="44" s="1"/>
  <c r="F202" i="44" s="1"/>
  <c r="E202" i="44"/>
  <c r="D202" i="44" s="1"/>
  <c r="C202" i="44"/>
  <c r="B202" i="44"/>
  <c r="A202" i="44"/>
  <c r="U201" i="44"/>
  <c r="O201" i="44"/>
  <c r="N201" i="44"/>
  <c r="M201" i="44"/>
  <c r="L201" i="44"/>
  <c r="K201" i="44"/>
  <c r="J201" i="44"/>
  <c r="I201" i="44"/>
  <c r="H201" i="44"/>
  <c r="G201" i="44" s="1"/>
  <c r="F201" i="44" s="1"/>
  <c r="E201" i="44"/>
  <c r="D201" i="44" s="1"/>
  <c r="C201" i="44"/>
  <c r="B201" i="44"/>
  <c r="A201" i="44"/>
  <c r="O200" i="44"/>
  <c r="N200" i="44"/>
  <c r="M200" i="44"/>
  <c r="L200" i="44"/>
  <c r="K200" i="44"/>
  <c r="J200" i="44"/>
  <c r="I200" i="44"/>
  <c r="H200" i="44" s="1"/>
  <c r="G200" i="44" s="1"/>
  <c r="F200" i="44" s="1"/>
  <c r="E200" i="44"/>
  <c r="D200" i="44" s="1"/>
  <c r="C200" i="44"/>
  <c r="B200" i="44"/>
  <c r="A200" i="44"/>
  <c r="O199" i="44"/>
  <c r="N199" i="44"/>
  <c r="M199" i="44"/>
  <c r="L199" i="44"/>
  <c r="K199" i="44"/>
  <c r="J199" i="44"/>
  <c r="I199" i="44"/>
  <c r="H199" i="44" s="1"/>
  <c r="G199" i="44" s="1"/>
  <c r="F199" i="44" s="1"/>
  <c r="E199" i="44"/>
  <c r="D199" i="44" s="1"/>
  <c r="C199" i="44"/>
  <c r="B199" i="44"/>
  <c r="A199" i="44"/>
  <c r="O198" i="44"/>
  <c r="N198" i="44"/>
  <c r="M198" i="44"/>
  <c r="L198" i="44"/>
  <c r="K198" i="44"/>
  <c r="J198" i="44"/>
  <c r="I198" i="44"/>
  <c r="H198" i="44" s="1"/>
  <c r="G198" i="44" s="1"/>
  <c r="F198" i="44" s="1"/>
  <c r="E198" i="44"/>
  <c r="D198" i="44" s="1"/>
  <c r="C198" i="44"/>
  <c r="B198" i="44"/>
  <c r="A198" i="44"/>
  <c r="U197" i="44"/>
  <c r="O197" i="44"/>
  <c r="N197" i="44"/>
  <c r="M197" i="44"/>
  <c r="L197" i="44"/>
  <c r="K197" i="44"/>
  <c r="J197" i="44"/>
  <c r="I197" i="44"/>
  <c r="H197" i="44" s="1"/>
  <c r="G197" i="44" s="1"/>
  <c r="F197" i="44" s="1"/>
  <c r="E197" i="44"/>
  <c r="D197" i="44" s="1"/>
  <c r="C197" i="44"/>
  <c r="B197" i="44"/>
  <c r="A197" i="44"/>
  <c r="O196" i="44"/>
  <c r="N196" i="44"/>
  <c r="M196" i="44"/>
  <c r="L196" i="44"/>
  <c r="K196" i="44"/>
  <c r="J196" i="44"/>
  <c r="I196" i="44"/>
  <c r="H196" i="44" s="1"/>
  <c r="G196" i="44" s="1"/>
  <c r="F196" i="44" s="1"/>
  <c r="E196" i="44"/>
  <c r="D196" i="44" s="1"/>
  <c r="C196" i="44"/>
  <c r="B196" i="44"/>
  <c r="A196" i="44"/>
  <c r="O195" i="44"/>
  <c r="N195" i="44"/>
  <c r="M195" i="44"/>
  <c r="L195" i="44"/>
  <c r="K195" i="44"/>
  <c r="J195" i="44"/>
  <c r="I195" i="44"/>
  <c r="H195" i="44" s="1"/>
  <c r="G195" i="44" s="1"/>
  <c r="F195" i="44" s="1"/>
  <c r="E195" i="44"/>
  <c r="D195" i="44" s="1"/>
  <c r="C195" i="44"/>
  <c r="B195" i="44"/>
  <c r="A195" i="44"/>
  <c r="O194" i="44"/>
  <c r="N194" i="44"/>
  <c r="M194" i="44"/>
  <c r="L194" i="44"/>
  <c r="K194" i="44"/>
  <c r="J194" i="44"/>
  <c r="I194" i="44"/>
  <c r="H194" i="44" s="1"/>
  <c r="G194" i="44" s="1"/>
  <c r="F194" i="44" s="1"/>
  <c r="E194" i="44"/>
  <c r="D194" i="44" s="1"/>
  <c r="C194" i="44"/>
  <c r="B194" i="44"/>
  <c r="A194" i="44"/>
  <c r="O193" i="44"/>
  <c r="N193" i="44"/>
  <c r="M193" i="44"/>
  <c r="L193" i="44"/>
  <c r="K193" i="44"/>
  <c r="J193" i="44"/>
  <c r="I193" i="44"/>
  <c r="H193" i="44" s="1"/>
  <c r="G193" i="44" s="1"/>
  <c r="F193" i="44" s="1"/>
  <c r="E193" i="44"/>
  <c r="D193" i="44" s="1"/>
  <c r="C193" i="44"/>
  <c r="B193" i="44"/>
  <c r="A193" i="44"/>
  <c r="O192" i="44"/>
  <c r="N192" i="44"/>
  <c r="M192" i="44"/>
  <c r="L192" i="44"/>
  <c r="K192" i="44"/>
  <c r="J192" i="44"/>
  <c r="I192" i="44"/>
  <c r="H192" i="44"/>
  <c r="G192" i="44" s="1"/>
  <c r="F192" i="44" s="1"/>
  <c r="E192" i="44"/>
  <c r="D192" i="44" s="1"/>
  <c r="C192" i="44"/>
  <c r="B192" i="44"/>
  <c r="A192" i="44"/>
  <c r="U191" i="44"/>
  <c r="O191" i="44"/>
  <c r="N191" i="44"/>
  <c r="M191" i="44"/>
  <c r="L191" i="44"/>
  <c r="K191" i="44"/>
  <c r="J191" i="44"/>
  <c r="I191" i="44"/>
  <c r="H191" i="44" s="1"/>
  <c r="G191" i="44" s="1"/>
  <c r="F191" i="44" s="1"/>
  <c r="E191" i="44"/>
  <c r="D191" i="44" s="1"/>
  <c r="C191" i="44"/>
  <c r="B191" i="44"/>
  <c r="A191" i="44"/>
  <c r="U190" i="44" l="1"/>
  <c r="P190" i="44"/>
  <c r="O190" i="44"/>
  <c r="N190" i="44"/>
  <c r="M190" i="44"/>
  <c r="L190" i="44"/>
  <c r="K190" i="44"/>
  <c r="J190" i="44"/>
  <c r="I190" i="44"/>
  <c r="H190" i="44" s="1"/>
  <c r="G190" i="44" s="1"/>
  <c r="F190" i="44" s="1"/>
  <c r="E190" i="44"/>
  <c r="D190" i="44" s="1"/>
  <c r="C190" i="44"/>
  <c r="B190" i="44"/>
  <c r="A190" i="44"/>
  <c r="U189" i="44"/>
  <c r="O189" i="44"/>
  <c r="N189" i="44"/>
  <c r="M189" i="44"/>
  <c r="L189" i="44"/>
  <c r="K189" i="44"/>
  <c r="J189" i="44"/>
  <c r="I189" i="44"/>
  <c r="H189" i="44" s="1"/>
  <c r="G189" i="44" s="1"/>
  <c r="F189" i="44" s="1"/>
  <c r="E189" i="44"/>
  <c r="D189" i="44" s="1"/>
  <c r="C189" i="44"/>
  <c r="B189" i="44"/>
  <c r="A189" i="44"/>
  <c r="U188" i="44"/>
  <c r="O188" i="44"/>
  <c r="N188" i="44"/>
  <c r="M188" i="44"/>
  <c r="L188" i="44"/>
  <c r="K188" i="44"/>
  <c r="J188" i="44"/>
  <c r="I188" i="44"/>
  <c r="H188" i="44" s="1"/>
  <c r="G188" i="44" s="1"/>
  <c r="F188" i="44" s="1"/>
  <c r="E188" i="44"/>
  <c r="D188" i="44" s="1"/>
  <c r="C188" i="44"/>
  <c r="B188" i="44"/>
  <c r="A188" i="44"/>
  <c r="U187" i="44"/>
  <c r="O187" i="44"/>
  <c r="N187" i="44"/>
  <c r="M187" i="44"/>
  <c r="L187" i="44"/>
  <c r="K187" i="44"/>
  <c r="J187" i="44"/>
  <c r="I187" i="44"/>
  <c r="H187" i="44" s="1"/>
  <c r="G187" i="44" s="1"/>
  <c r="F187" i="44" s="1"/>
  <c r="E187" i="44"/>
  <c r="D187" i="44" s="1"/>
  <c r="C187" i="44"/>
  <c r="B187" i="44"/>
  <c r="A187" i="44"/>
  <c r="U186" i="44"/>
  <c r="O186" i="44"/>
  <c r="N186" i="44"/>
  <c r="M186" i="44"/>
  <c r="L186" i="44"/>
  <c r="K186" i="44"/>
  <c r="J186" i="44"/>
  <c r="I186" i="44"/>
  <c r="H186" i="44" s="1"/>
  <c r="G186" i="44" s="1"/>
  <c r="F186" i="44" s="1"/>
  <c r="E186" i="44"/>
  <c r="D186" i="44" s="1"/>
  <c r="C186" i="44"/>
  <c r="B186" i="44"/>
  <c r="A186" i="44"/>
  <c r="U185" i="44"/>
  <c r="O185" i="44"/>
  <c r="N185" i="44"/>
  <c r="M185" i="44"/>
  <c r="L185" i="44"/>
  <c r="K185" i="44"/>
  <c r="J185" i="44"/>
  <c r="I185" i="44"/>
  <c r="H185" i="44" s="1"/>
  <c r="G185" i="44" s="1"/>
  <c r="F185" i="44" s="1"/>
  <c r="E185" i="44"/>
  <c r="D185" i="44" s="1"/>
  <c r="C185" i="44"/>
  <c r="B185" i="44"/>
  <c r="A185" i="44"/>
  <c r="U184" i="44"/>
  <c r="O184" i="44"/>
  <c r="N184" i="44"/>
  <c r="M184" i="44"/>
  <c r="L184" i="44"/>
  <c r="K184" i="44"/>
  <c r="J184" i="44"/>
  <c r="I184" i="44"/>
  <c r="H184" i="44" s="1"/>
  <c r="G184" i="44" s="1"/>
  <c r="F184" i="44" s="1"/>
  <c r="E184" i="44"/>
  <c r="D184" i="44" s="1"/>
  <c r="C184" i="44"/>
  <c r="B184" i="44"/>
  <c r="A184" i="44"/>
  <c r="U183" i="44"/>
  <c r="O183" i="44"/>
  <c r="N183" i="44"/>
  <c r="M183" i="44"/>
  <c r="L183" i="44"/>
  <c r="K183" i="44"/>
  <c r="J183" i="44"/>
  <c r="I183" i="44"/>
  <c r="H183" i="44" s="1"/>
  <c r="G183" i="44" s="1"/>
  <c r="F183" i="44" s="1"/>
  <c r="E183" i="44"/>
  <c r="D183" i="44" s="1"/>
  <c r="C183" i="44"/>
  <c r="B183" i="44"/>
  <c r="A183" i="44"/>
  <c r="U182" i="44"/>
  <c r="O182" i="44"/>
  <c r="N182" i="44"/>
  <c r="M182" i="44"/>
  <c r="L182" i="44"/>
  <c r="K182" i="44"/>
  <c r="J182" i="44"/>
  <c r="I182" i="44"/>
  <c r="H182" i="44" s="1"/>
  <c r="G182" i="44" s="1"/>
  <c r="F182" i="44" s="1"/>
  <c r="E182" i="44"/>
  <c r="D182" i="44" s="1"/>
  <c r="C182" i="44"/>
  <c r="B182" i="44"/>
  <c r="A182" i="44"/>
  <c r="U181" i="44"/>
  <c r="O181" i="44"/>
  <c r="N181" i="44"/>
  <c r="M181" i="44"/>
  <c r="L181" i="44"/>
  <c r="K181" i="44"/>
  <c r="J181" i="44"/>
  <c r="I181" i="44"/>
  <c r="H181" i="44" s="1"/>
  <c r="G181" i="44" s="1"/>
  <c r="F181" i="44" s="1"/>
  <c r="E181" i="44"/>
  <c r="D181" i="44" s="1"/>
  <c r="C181" i="44"/>
  <c r="B181" i="44"/>
  <c r="A181" i="44"/>
  <c r="U180" i="44"/>
  <c r="O180" i="44"/>
  <c r="N180" i="44"/>
  <c r="M180" i="44"/>
  <c r="L180" i="44"/>
  <c r="K180" i="44"/>
  <c r="J180" i="44"/>
  <c r="I180" i="44"/>
  <c r="H180" i="44" s="1"/>
  <c r="G180" i="44" s="1"/>
  <c r="F180" i="44" s="1"/>
  <c r="E180" i="44"/>
  <c r="D180" i="44" s="1"/>
  <c r="C180" i="44"/>
  <c r="B180" i="44"/>
  <c r="A180" i="44"/>
  <c r="U179" i="44"/>
  <c r="O179" i="44" l="1"/>
  <c r="N179" i="44"/>
  <c r="M179" i="44"/>
  <c r="L179" i="44"/>
  <c r="K179" i="44"/>
  <c r="J179" i="44"/>
  <c r="I179" i="44"/>
  <c r="H179" i="44"/>
  <c r="G179" i="44"/>
  <c r="F179" i="44"/>
  <c r="E179" i="44"/>
  <c r="D179" i="44"/>
  <c r="C179" i="44"/>
  <c r="B179" i="44"/>
  <c r="A179" i="44"/>
  <c r="U178" i="44"/>
  <c r="O178" i="44"/>
  <c r="N178" i="44"/>
  <c r="M178" i="44"/>
  <c r="L178" i="44"/>
  <c r="K178" i="44"/>
  <c r="J178" i="44"/>
  <c r="I178" i="44"/>
  <c r="H178" i="44" s="1"/>
  <c r="G178" i="44" s="1"/>
  <c r="F178" i="44" s="1"/>
  <c r="E178" i="44"/>
  <c r="D178" i="44" s="1"/>
  <c r="C178" i="44"/>
  <c r="B178" i="44"/>
  <c r="A178" i="44"/>
  <c r="U177" i="44"/>
  <c r="Q177" i="44" s="1"/>
  <c r="O177" i="44"/>
  <c r="N177" i="44"/>
  <c r="M177" i="44"/>
  <c r="L177" i="44"/>
  <c r="K177" i="44"/>
  <c r="J177" i="44"/>
  <c r="I177" i="44"/>
  <c r="H177" i="44" s="1"/>
  <c r="G177" i="44" s="1"/>
  <c r="F177" i="44" s="1"/>
  <c r="E177" i="44"/>
  <c r="D177" i="44" s="1"/>
  <c r="C177" i="44"/>
  <c r="B177" i="44"/>
  <c r="A177" i="44"/>
  <c r="U176" i="44"/>
  <c r="O176" i="44"/>
  <c r="N176" i="44"/>
  <c r="M176" i="44"/>
  <c r="L176" i="44"/>
  <c r="K176" i="44"/>
  <c r="J176" i="44"/>
  <c r="I176" i="44"/>
  <c r="H176" i="44" s="1"/>
  <c r="G176" i="44" s="1"/>
  <c r="F176" i="44" s="1"/>
  <c r="E176" i="44"/>
  <c r="D176" i="44" s="1"/>
  <c r="C176" i="44"/>
  <c r="B176" i="44"/>
  <c r="A176" i="44"/>
  <c r="U175" i="44"/>
  <c r="O175" i="44"/>
  <c r="N175" i="44"/>
  <c r="M175" i="44"/>
  <c r="L175" i="44"/>
  <c r="K175" i="44"/>
  <c r="J175" i="44"/>
  <c r="I175" i="44"/>
  <c r="H175" i="44" s="1"/>
  <c r="G175" i="44" s="1"/>
  <c r="F175" i="44" s="1"/>
  <c r="E175" i="44"/>
  <c r="D175" i="44" s="1"/>
  <c r="C175" i="44"/>
  <c r="B175" i="44"/>
  <c r="A175" i="44"/>
  <c r="U174" i="44"/>
  <c r="O174" i="44"/>
  <c r="N174" i="44"/>
  <c r="M174" i="44"/>
  <c r="L174" i="44"/>
  <c r="K174" i="44"/>
  <c r="J174" i="44"/>
  <c r="I174" i="44"/>
  <c r="H174" i="44" s="1"/>
  <c r="G174" i="44" s="1"/>
  <c r="F174" i="44" s="1"/>
  <c r="E174" i="44"/>
  <c r="D174" i="44" s="1"/>
  <c r="C174" i="44"/>
  <c r="B174" i="44"/>
  <c r="A174" i="44"/>
  <c r="U173" i="44"/>
  <c r="P173" i="44"/>
  <c r="O173" i="44"/>
  <c r="N173" i="44"/>
  <c r="M173" i="44"/>
  <c r="L173" i="44"/>
  <c r="K173" i="44"/>
  <c r="J173" i="44"/>
  <c r="I173" i="44"/>
  <c r="H173" i="44" s="1"/>
  <c r="G173" i="44" s="1"/>
  <c r="F173" i="44" s="1"/>
  <c r="E173" i="44"/>
  <c r="D173" i="44" s="1"/>
  <c r="C173" i="44"/>
  <c r="B173" i="44"/>
  <c r="A173" i="44"/>
  <c r="U172" i="44"/>
  <c r="O172" i="44"/>
  <c r="N172" i="44"/>
  <c r="M172" i="44"/>
  <c r="L172" i="44"/>
  <c r="K172" i="44"/>
  <c r="J172" i="44"/>
  <c r="I172" i="44"/>
  <c r="H172" i="44" s="1"/>
  <c r="G172" i="44" s="1"/>
  <c r="F172" i="44" s="1"/>
  <c r="E172" i="44"/>
  <c r="D172" i="44" s="1"/>
  <c r="C172" i="44"/>
  <c r="B172" i="44"/>
  <c r="A172" i="44"/>
  <c r="U171" i="44"/>
  <c r="O171" i="44"/>
  <c r="N171" i="44"/>
  <c r="M171" i="44"/>
  <c r="L171" i="44"/>
  <c r="K171" i="44"/>
  <c r="J171" i="44"/>
  <c r="I171" i="44"/>
  <c r="H171" i="44" s="1"/>
  <c r="G171" i="44" s="1"/>
  <c r="F171" i="44" s="1"/>
  <c r="E171" i="44"/>
  <c r="D171" i="44" s="1"/>
  <c r="C171" i="44"/>
  <c r="B171" i="44"/>
  <c r="A171" i="44"/>
  <c r="U170" i="44"/>
  <c r="O170" i="44"/>
  <c r="N170" i="44"/>
  <c r="M170" i="44"/>
  <c r="L170" i="44"/>
  <c r="K170" i="44"/>
  <c r="J170" i="44"/>
  <c r="I170" i="44"/>
  <c r="H170" i="44"/>
  <c r="G170" i="44" s="1"/>
  <c r="F170" i="44"/>
  <c r="E170" i="44"/>
  <c r="D170" i="44" s="1"/>
  <c r="C170" i="44"/>
  <c r="B170" i="44"/>
  <c r="A170" i="44"/>
  <c r="U169" i="44"/>
  <c r="O169" i="44"/>
  <c r="N169" i="44"/>
  <c r="M169" i="44"/>
  <c r="L169" i="44"/>
  <c r="K169" i="44"/>
  <c r="J169" i="44"/>
  <c r="I169" i="44"/>
  <c r="H169" i="44"/>
  <c r="G169" i="44" s="1"/>
  <c r="F169" i="44"/>
  <c r="E169" i="44"/>
  <c r="D169" i="44"/>
  <c r="C169" i="44"/>
  <c r="B169" i="44"/>
  <c r="A169" i="44"/>
  <c r="U168" i="44"/>
  <c r="O168" i="44"/>
  <c r="N168" i="44"/>
  <c r="M168" i="44"/>
  <c r="L168" i="44"/>
  <c r="K168" i="44"/>
  <c r="J168" i="44"/>
  <c r="I168" i="44"/>
  <c r="H168" i="44"/>
  <c r="G168" i="44" s="1"/>
  <c r="F168" i="44"/>
  <c r="E168" i="44"/>
  <c r="D168" i="44" s="1"/>
  <c r="C168" i="44"/>
  <c r="B168" i="44"/>
  <c r="A168" i="44"/>
  <c r="U166" i="44"/>
  <c r="B166" i="44"/>
  <c r="R121" i="44" l="1"/>
  <c r="R122" i="44"/>
  <c r="R123" i="44"/>
  <c r="N159" i="44"/>
  <c r="M159" i="44"/>
  <c r="L159" i="44"/>
  <c r="K159" i="44"/>
  <c r="J159" i="44"/>
  <c r="I159" i="44"/>
  <c r="C147" i="44" l="1"/>
  <c r="Q145" i="44"/>
  <c r="P145" i="44"/>
  <c r="U145" i="44" s="1"/>
  <c r="Q144" i="44"/>
  <c r="P144" i="44"/>
  <c r="U144" i="44" s="1"/>
  <c r="Z143" i="44"/>
  <c r="B166" i="26" l="1"/>
  <c r="Q143" i="44"/>
  <c r="P143" i="44" l="1"/>
  <c r="U143" i="44" s="1"/>
  <c r="P142" i="44"/>
  <c r="U142" i="44" s="1"/>
  <c r="Q141" i="44"/>
  <c r="P141" i="44"/>
  <c r="U141" i="44" s="1"/>
  <c r="J135" i="44"/>
  <c r="J155" i="44" s="1"/>
  <c r="I135" i="44"/>
  <c r="O134" i="44"/>
  <c r="N134" i="44"/>
  <c r="M134" i="44"/>
  <c r="L134" i="44" s="1"/>
  <c r="K134" i="44"/>
  <c r="H134" i="44"/>
  <c r="G134" i="44"/>
  <c r="F134" i="44"/>
  <c r="D134" i="44"/>
  <c r="J129" i="44"/>
  <c r="I129" i="44"/>
  <c r="O128" i="44"/>
  <c r="N128" i="44"/>
  <c r="M128" i="44"/>
  <c r="L128" i="44"/>
  <c r="K128" i="44"/>
  <c r="H128" i="44"/>
  <c r="G128" i="44"/>
  <c r="F128" i="44"/>
  <c r="D128" i="44"/>
  <c r="N127" i="44"/>
  <c r="M127" i="44"/>
  <c r="L127" i="44"/>
  <c r="K127" i="44"/>
  <c r="H127" i="44"/>
  <c r="G127" i="44"/>
  <c r="F127" i="44"/>
  <c r="D127" i="44"/>
  <c r="J124" i="44"/>
  <c r="I124" i="44"/>
  <c r="Q123" i="44"/>
  <c r="O123" i="44"/>
  <c r="N123" i="44"/>
  <c r="M123" i="44"/>
  <c r="L123" i="44"/>
  <c r="K123" i="44"/>
  <c r="H123" i="44"/>
  <c r="G123" i="44"/>
  <c r="F123" i="44"/>
  <c r="D123" i="44"/>
  <c r="Q122" i="44"/>
  <c r="O122" i="44"/>
  <c r="N122" i="44"/>
  <c r="M122" i="44"/>
  <c r="L122" i="44"/>
  <c r="K122" i="44"/>
  <c r="H122" i="44"/>
  <c r="G122" i="44"/>
  <c r="F122" i="44"/>
  <c r="D122" i="44"/>
  <c r="Q121" i="44"/>
  <c r="O121" i="44"/>
  <c r="N121" i="44"/>
  <c r="M121" i="44"/>
  <c r="L121" i="44"/>
  <c r="K121" i="44"/>
  <c r="H121" i="44"/>
  <c r="G121" i="44"/>
  <c r="F121" i="44"/>
  <c r="D121" i="44"/>
  <c r="O120" i="44"/>
  <c r="N120" i="44"/>
  <c r="M120" i="44"/>
  <c r="L120" i="44"/>
  <c r="K120" i="44"/>
  <c r="H120" i="44"/>
  <c r="G120" i="44"/>
  <c r="F120" i="44"/>
  <c r="D120" i="44"/>
  <c r="O119" i="44"/>
  <c r="N119" i="44"/>
  <c r="M119" i="44"/>
  <c r="L119" i="44"/>
  <c r="K119" i="44"/>
  <c r="H119" i="44"/>
  <c r="G119" i="44"/>
  <c r="F119" i="44"/>
  <c r="D119" i="44"/>
  <c r="O118" i="44"/>
  <c r="N118" i="44"/>
  <c r="M118" i="44"/>
  <c r="L118" i="44"/>
  <c r="K118" i="44"/>
  <c r="H118" i="44"/>
  <c r="G118" i="44"/>
  <c r="F118" i="44"/>
  <c r="D118" i="44"/>
  <c r="O117" i="44"/>
  <c r="N117" i="44"/>
  <c r="M117" i="44"/>
  <c r="L117" i="44"/>
  <c r="K117" i="44"/>
  <c r="H117" i="44"/>
  <c r="G117" i="44"/>
  <c r="F117" i="44"/>
  <c r="D117" i="44"/>
  <c r="O116" i="44"/>
  <c r="N116" i="44"/>
  <c r="M116" i="44"/>
  <c r="L116" i="44"/>
  <c r="K116" i="44"/>
  <c r="H116" i="44"/>
  <c r="G116" i="44"/>
  <c r="F116" i="44"/>
  <c r="D116" i="44"/>
  <c r="O115" i="44"/>
  <c r="N115" i="44"/>
  <c r="M115" i="44"/>
  <c r="L115" i="44"/>
  <c r="K115" i="44"/>
  <c r="H115" i="44"/>
  <c r="G115" i="44"/>
  <c r="F115" i="44"/>
  <c r="D115" i="44"/>
  <c r="O114" i="44"/>
  <c r="N114" i="44"/>
  <c r="M114" i="44"/>
  <c r="L114" i="44"/>
  <c r="K114" i="44"/>
  <c r="H114" i="44"/>
  <c r="G114" i="44"/>
  <c r="F114" i="44"/>
  <c r="D114" i="44"/>
  <c r="O113" i="44"/>
  <c r="N113" i="44"/>
  <c r="M113" i="44"/>
  <c r="L113" i="44"/>
  <c r="K113" i="44"/>
  <c r="H113" i="44"/>
  <c r="G113" i="44"/>
  <c r="F113" i="44"/>
  <c r="D113" i="44"/>
  <c r="O112" i="44"/>
  <c r="N112" i="44"/>
  <c r="M112" i="44"/>
  <c r="L112" i="44"/>
  <c r="K112" i="44"/>
  <c r="H112" i="44"/>
  <c r="G112" i="44"/>
  <c r="F112" i="44"/>
  <c r="D112" i="44"/>
  <c r="O111" i="44"/>
  <c r="N111" i="44"/>
  <c r="M111" i="44"/>
  <c r="L111" i="44"/>
  <c r="K111" i="44"/>
  <c r="H111" i="44"/>
  <c r="G111" i="44"/>
  <c r="F111" i="44"/>
  <c r="D111" i="44"/>
  <c r="O110" i="44"/>
  <c r="N110" i="44"/>
  <c r="M110" i="44"/>
  <c r="L110" i="44"/>
  <c r="K110" i="44"/>
  <c r="H110" i="44"/>
  <c r="G110" i="44"/>
  <c r="F110" i="44"/>
  <c r="D110" i="44"/>
  <c r="O109" i="44"/>
  <c r="N109" i="44"/>
  <c r="M109" i="44"/>
  <c r="L109" i="44"/>
  <c r="K109" i="44"/>
  <c r="H109" i="44"/>
  <c r="G109" i="44"/>
  <c r="F109" i="44"/>
  <c r="D109" i="44"/>
  <c r="O108" i="44"/>
  <c r="N108" i="44"/>
  <c r="M108" i="44"/>
  <c r="L108" i="44"/>
  <c r="K108" i="44"/>
  <c r="H108" i="44"/>
  <c r="G108" i="44"/>
  <c r="F108" i="44"/>
  <c r="D108" i="44"/>
  <c r="O107" i="44"/>
  <c r="N107" i="44"/>
  <c r="M107" i="44"/>
  <c r="L107" i="44"/>
  <c r="K107" i="44"/>
  <c r="H107" i="44"/>
  <c r="G107" i="44"/>
  <c r="F107" i="44"/>
  <c r="D107" i="44"/>
  <c r="O106" i="44"/>
  <c r="N106" i="44"/>
  <c r="M106" i="44"/>
  <c r="L106" i="44"/>
  <c r="K106" i="44"/>
  <c r="H106" i="44"/>
  <c r="G106" i="44"/>
  <c r="F106" i="44"/>
  <c r="D106" i="44"/>
  <c r="O105" i="44"/>
  <c r="N105" i="44"/>
  <c r="M105" i="44"/>
  <c r="L105" i="44"/>
  <c r="K105" i="44"/>
  <c r="H105" i="44"/>
  <c r="G105" i="44"/>
  <c r="F105" i="44"/>
  <c r="D105" i="44"/>
  <c r="O104" i="44"/>
  <c r="N104" i="44"/>
  <c r="M104" i="44"/>
  <c r="L104" i="44"/>
  <c r="K104" i="44"/>
  <c r="H104" i="44"/>
  <c r="G104" i="44"/>
  <c r="F104" i="44"/>
  <c r="D104" i="44"/>
  <c r="O103" i="44"/>
  <c r="N103" i="44"/>
  <c r="M103" i="44"/>
  <c r="L103" i="44"/>
  <c r="K103" i="44"/>
  <c r="H103" i="44"/>
  <c r="G103" i="44"/>
  <c r="F103" i="44"/>
  <c r="D103" i="44"/>
  <c r="O102" i="44"/>
  <c r="N102" i="44"/>
  <c r="M102" i="44"/>
  <c r="L102" i="44"/>
  <c r="K102" i="44"/>
  <c r="H102" i="44"/>
  <c r="G102" i="44"/>
  <c r="F102" i="44"/>
  <c r="D102" i="44"/>
  <c r="O101" i="44"/>
  <c r="N101" i="44"/>
  <c r="M101" i="44"/>
  <c r="L101" i="44"/>
  <c r="K101" i="44"/>
  <c r="H101" i="44"/>
  <c r="G101" i="44"/>
  <c r="F101" i="44"/>
  <c r="D101" i="44"/>
  <c r="O100" i="44"/>
  <c r="N100" i="44"/>
  <c r="M100" i="44"/>
  <c r="L100" i="44"/>
  <c r="K100" i="44"/>
  <c r="H100" i="44"/>
  <c r="G100" i="44"/>
  <c r="F100" i="44"/>
  <c r="D100" i="44"/>
  <c r="O99" i="44"/>
  <c r="N99" i="44"/>
  <c r="M99" i="44"/>
  <c r="L99" i="44"/>
  <c r="K99" i="44"/>
  <c r="H99" i="44"/>
  <c r="G99" i="44"/>
  <c r="F99" i="44"/>
  <c r="D99" i="44"/>
  <c r="O98" i="44"/>
  <c r="N98" i="44"/>
  <c r="M98" i="44"/>
  <c r="L98" i="44"/>
  <c r="K98" i="44"/>
  <c r="H98" i="44"/>
  <c r="G98" i="44"/>
  <c r="F98" i="44"/>
  <c r="D98" i="44"/>
  <c r="O97" i="44"/>
  <c r="N97" i="44"/>
  <c r="M97" i="44"/>
  <c r="L97" i="44"/>
  <c r="K97" i="44"/>
  <c r="H97" i="44"/>
  <c r="G97" i="44"/>
  <c r="F97" i="44"/>
  <c r="D97" i="44"/>
  <c r="O96" i="44"/>
  <c r="N96" i="44"/>
  <c r="M96" i="44"/>
  <c r="L96" i="44"/>
  <c r="K96" i="44"/>
  <c r="H96" i="44"/>
  <c r="G96" i="44"/>
  <c r="F96" i="44"/>
  <c r="D96" i="44"/>
  <c r="O95" i="44"/>
  <c r="N95" i="44"/>
  <c r="M95" i="44"/>
  <c r="L95" i="44"/>
  <c r="K95" i="44"/>
  <c r="H95" i="44"/>
  <c r="G95" i="44"/>
  <c r="F95" i="44"/>
  <c r="D95" i="44"/>
  <c r="O94" i="44"/>
  <c r="N94" i="44"/>
  <c r="M94" i="44"/>
  <c r="L94" i="44"/>
  <c r="K94" i="44"/>
  <c r="H94" i="44"/>
  <c r="G94" i="44"/>
  <c r="F94" i="44"/>
  <c r="D94" i="44"/>
  <c r="O93" i="44"/>
  <c r="N93" i="44"/>
  <c r="M93" i="44"/>
  <c r="L93" i="44"/>
  <c r="K93" i="44"/>
  <c r="H93" i="44"/>
  <c r="G93" i="44"/>
  <c r="F93" i="44"/>
  <c r="D93" i="44"/>
  <c r="O92" i="44"/>
  <c r="N92" i="44"/>
  <c r="M92" i="44"/>
  <c r="L92" i="44"/>
  <c r="K92" i="44"/>
  <c r="H92" i="44"/>
  <c r="G92" i="44"/>
  <c r="F92" i="44"/>
  <c r="D92" i="44"/>
  <c r="O91" i="44"/>
  <c r="N91" i="44"/>
  <c r="M91" i="44"/>
  <c r="L91" i="44"/>
  <c r="K91" i="44"/>
  <c r="H91" i="44"/>
  <c r="G91" i="44"/>
  <c r="F91" i="44"/>
  <c r="D91" i="44"/>
  <c r="O90" i="44"/>
  <c r="N90" i="44"/>
  <c r="M90" i="44"/>
  <c r="L90" i="44"/>
  <c r="K90" i="44"/>
  <c r="H90" i="44"/>
  <c r="G90" i="44"/>
  <c r="F90" i="44"/>
  <c r="D90" i="44"/>
  <c r="O89" i="44"/>
  <c r="N89" i="44"/>
  <c r="M89" i="44"/>
  <c r="L89" i="44"/>
  <c r="K89" i="44"/>
  <c r="H89" i="44"/>
  <c r="G89" i="44"/>
  <c r="F89" i="44"/>
  <c r="D89" i="44"/>
  <c r="O88" i="44"/>
  <c r="N88" i="44"/>
  <c r="M88" i="44"/>
  <c r="L88" i="44"/>
  <c r="K88" i="44"/>
  <c r="H88" i="44"/>
  <c r="G88" i="44"/>
  <c r="F88" i="44"/>
  <c r="D88" i="44"/>
  <c r="O87" i="44"/>
  <c r="N87" i="44"/>
  <c r="M87" i="44"/>
  <c r="L87" i="44"/>
  <c r="K87" i="44"/>
  <c r="H87" i="44"/>
  <c r="G87" i="44"/>
  <c r="F87" i="44"/>
  <c r="D87" i="44"/>
  <c r="O86" i="44"/>
  <c r="N86" i="44"/>
  <c r="M86" i="44"/>
  <c r="L86" i="44"/>
  <c r="K86" i="44"/>
  <c r="H86" i="44"/>
  <c r="G86" i="44"/>
  <c r="F86" i="44"/>
  <c r="D86" i="44"/>
  <c r="O85" i="44"/>
  <c r="N85" i="44"/>
  <c r="M85" i="44"/>
  <c r="L85" i="44"/>
  <c r="K85" i="44"/>
  <c r="H85" i="44"/>
  <c r="G85" i="44"/>
  <c r="F85" i="44"/>
  <c r="D85" i="44"/>
  <c r="O84" i="44"/>
  <c r="N84" i="44"/>
  <c r="M84" i="44"/>
  <c r="L84" i="44"/>
  <c r="K84" i="44"/>
  <c r="H84" i="44"/>
  <c r="G84" i="44"/>
  <c r="F84" i="44"/>
  <c r="D84" i="44"/>
  <c r="O83" i="44"/>
  <c r="N83" i="44"/>
  <c r="M83" i="44"/>
  <c r="L83" i="44"/>
  <c r="K83" i="44"/>
  <c r="H83" i="44"/>
  <c r="G83" i="44"/>
  <c r="F83" i="44"/>
  <c r="D83" i="44"/>
  <c r="O82" i="44"/>
  <c r="N82" i="44"/>
  <c r="M82" i="44"/>
  <c r="L82" i="44"/>
  <c r="K82" i="44"/>
  <c r="H82" i="44"/>
  <c r="G82" i="44"/>
  <c r="F82" i="44"/>
  <c r="D82" i="44"/>
  <c r="O81" i="44"/>
  <c r="N81" i="44"/>
  <c r="M81" i="44"/>
  <c r="L81" i="44"/>
  <c r="K81" i="44"/>
  <c r="H81" i="44"/>
  <c r="G81" i="44"/>
  <c r="F81" i="44"/>
  <c r="D81" i="44"/>
  <c r="O80" i="44"/>
  <c r="N80" i="44"/>
  <c r="M80" i="44"/>
  <c r="L80" i="44"/>
  <c r="K80" i="44"/>
  <c r="H80" i="44"/>
  <c r="G80" i="44"/>
  <c r="F80" i="44"/>
  <c r="D80" i="44"/>
  <c r="O79" i="44"/>
  <c r="N79" i="44"/>
  <c r="M79" i="44"/>
  <c r="L79" i="44"/>
  <c r="K79" i="44"/>
  <c r="H79" i="44"/>
  <c r="G79" i="44"/>
  <c r="F79" i="44"/>
  <c r="D79" i="44"/>
  <c r="O78" i="44"/>
  <c r="N78" i="44"/>
  <c r="M78" i="44"/>
  <c r="L78" i="44"/>
  <c r="K78" i="44"/>
  <c r="H78" i="44"/>
  <c r="G78" i="44"/>
  <c r="F78" i="44"/>
  <c r="D78" i="44"/>
  <c r="O77" i="44"/>
  <c r="N77" i="44"/>
  <c r="M77" i="44"/>
  <c r="L77" i="44"/>
  <c r="K77" i="44"/>
  <c r="H77" i="44"/>
  <c r="G77" i="44"/>
  <c r="F77" i="44"/>
  <c r="D77" i="44"/>
  <c r="O76" i="44"/>
  <c r="N76" i="44"/>
  <c r="M76" i="44"/>
  <c r="L76" i="44"/>
  <c r="K76" i="44"/>
  <c r="H76" i="44"/>
  <c r="G76" i="44"/>
  <c r="F76" i="44"/>
  <c r="D76" i="44"/>
  <c r="O75" i="44"/>
  <c r="N75" i="44"/>
  <c r="M75" i="44"/>
  <c r="L75" i="44"/>
  <c r="K75" i="44"/>
  <c r="H75" i="44"/>
  <c r="G75" i="44"/>
  <c r="F75" i="44"/>
  <c r="D75" i="44"/>
  <c r="O74" i="44"/>
  <c r="N74" i="44"/>
  <c r="M74" i="44"/>
  <c r="L74" i="44"/>
  <c r="K74" i="44"/>
  <c r="H74" i="44"/>
  <c r="G74" i="44"/>
  <c r="F74" i="44"/>
  <c r="D74" i="44"/>
  <c r="O73" i="44"/>
  <c r="N73" i="44"/>
  <c r="M73" i="44"/>
  <c r="L73" i="44"/>
  <c r="K73" i="44"/>
  <c r="H73" i="44"/>
  <c r="G73" i="44"/>
  <c r="F73" i="44"/>
  <c r="D73" i="44"/>
  <c r="O72" i="44"/>
  <c r="N72" i="44"/>
  <c r="M72" i="44"/>
  <c r="L72" i="44"/>
  <c r="K72" i="44"/>
  <c r="H72" i="44"/>
  <c r="G72" i="44"/>
  <c r="F72" i="44"/>
  <c r="D72" i="44"/>
  <c r="O71" i="44"/>
  <c r="N71" i="44"/>
  <c r="M71" i="44"/>
  <c r="L71" i="44"/>
  <c r="K71" i="44"/>
  <c r="H71" i="44"/>
  <c r="G71" i="44"/>
  <c r="F71" i="44"/>
  <c r="D71" i="44"/>
  <c r="O70" i="44"/>
  <c r="N70" i="44"/>
  <c r="M70" i="44"/>
  <c r="L70" i="44"/>
  <c r="K70" i="44"/>
  <c r="H70" i="44"/>
  <c r="G70" i="44"/>
  <c r="F70" i="44"/>
  <c r="D70" i="44"/>
  <c r="O69" i="44"/>
  <c r="N69" i="44"/>
  <c r="M69" i="44"/>
  <c r="L69" i="44"/>
  <c r="K69" i="44"/>
  <c r="H69" i="44"/>
  <c r="G69" i="44"/>
  <c r="F69" i="44"/>
  <c r="D69" i="44"/>
  <c r="O68" i="44"/>
  <c r="N68" i="44"/>
  <c r="M68" i="44"/>
  <c r="L68" i="44"/>
  <c r="K68" i="44"/>
  <c r="H68" i="44"/>
  <c r="G68" i="44"/>
  <c r="F68" i="44"/>
  <c r="D68" i="44"/>
  <c r="O67" i="44"/>
  <c r="N67" i="44"/>
  <c r="M67" i="44"/>
  <c r="L67" i="44"/>
  <c r="K67" i="44"/>
  <c r="H67" i="44"/>
  <c r="G67" i="44"/>
  <c r="F67" i="44"/>
  <c r="D67" i="44"/>
  <c r="O66" i="44"/>
  <c r="N66" i="44"/>
  <c r="M66" i="44"/>
  <c r="L66" i="44"/>
  <c r="K66" i="44"/>
  <c r="H66" i="44"/>
  <c r="G66" i="44"/>
  <c r="F66" i="44"/>
  <c r="D66" i="44"/>
  <c r="O65" i="44"/>
  <c r="N65" i="44"/>
  <c r="M65" i="44"/>
  <c r="L65" i="44"/>
  <c r="K65" i="44"/>
  <c r="H65" i="44"/>
  <c r="G65" i="44"/>
  <c r="F65" i="44"/>
  <c r="D65" i="44"/>
  <c r="O64" i="44"/>
  <c r="N64" i="44"/>
  <c r="M64" i="44"/>
  <c r="L64" i="44"/>
  <c r="K64" i="44"/>
  <c r="H64" i="44"/>
  <c r="G64" i="44"/>
  <c r="F64" i="44"/>
  <c r="D64" i="44"/>
  <c r="O63" i="44"/>
  <c r="N63" i="44"/>
  <c r="M63" i="44"/>
  <c r="L63" i="44"/>
  <c r="K63" i="44"/>
  <c r="H63" i="44"/>
  <c r="G63" i="44"/>
  <c r="F63" i="44"/>
  <c r="D63" i="44"/>
  <c r="O62" i="44"/>
  <c r="N62" i="44"/>
  <c r="M62" i="44"/>
  <c r="L62" i="44"/>
  <c r="K62" i="44"/>
  <c r="H62" i="44"/>
  <c r="G62" i="44"/>
  <c r="F62" i="44"/>
  <c r="D62" i="44"/>
  <c r="O61" i="44"/>
  <c r="N61" i="44"/>
  <c r="M61" i="44"/>
  <c r="L61" i="44"/>
  <c r="K61" i="44"/>
  <c r="H61" i="44"/>
  <c r="G61" i="44"/>
  <c r="F61" i="44"/>
  <c r="D61" i="44"/>
  <c r="O60" i="44"/>
  <c r="N60" i="44"/>
  <c r="M60" i="44"/>
  <c r="L60" i="44"/>
  <c r="K60" i="44"/>
  <c r="H60" i="44"/>
  <c r="G60" i="44"/>
  <c r="F60" i="44"/>
  <c r="D60" i="44"/>
  <c r="O59" i="44"/>
  <c r="N59" i="44"/>
  <c r="M59" i="44"/>
  <c r="L59" i="44"/>
  <c r="K59" i="44"/>
  <c r="H59" i="44"/>
  <c r="G59" i="44"/>
  <c r="F59" i="44"/>
  <c r="D59" i="44"/>
  <c r="O58" i="44"/>
  <c r="N58" i="44"/>
  <c r="M58" i="44"/>
  <c r="L58" i="44"/>
  <c r="K58" i="44"/>
  <c r="H58" i="44"/>
  <c r="G58" i="44"/>
  <c r="F58" i="44"/>
  <c r="D58" i="44"/>
  <c r="O57" i="44"/>
  <c r="N57" i="44"/>
  <c r="M57" i="44"/>
  <c r="L57" i="44"/>
  <c r="K57" i="44"/>
  <c r="H57" i="44"/>
  <c r="G57" i="44"/>
  <c r="F57" i="44"/>
  <c r="D57" i="44"/>
  <c r="O56" i="44"/>
  <c r="N56" i="44"/>
  <c r="M56" i="44"/>
  <c r="L56" i="44"/>
  <c r="K56" i="44"/>
  <c r="H56" i="44"/>
  <c r="G56" i="44"/>
  <c r="F56" i="44"/>
  <c r="D56" i="44"/>
  <c r="O55" i="44"/>
  <c r="N55" i="44"/>
  <c r="M55" i="44"/>
  <c r="L55" i="44"/>
  <c r="K55" i="44"/>
  <c r="H55" i="44"/>
  <c r="G55" i="44"/>
  <c r="F55" i="44"/>
  <c r="D55" i="44"/>
  <c r="O54" i="44"/>
  <c r="N54" i="44"/>
  <c r="M54" i="44"/>
  <c r="L54" i="44"/>
  <c r="K54" i="44"/>
  <c r="H54" i="44"/>
  <c r="G54" i="44"/>
  <c r="F54" i="44"/>
  <c r="D54" i="44"/>
  <c r="O53" i="44"/>
  <c r="N53" i="44"/>
  <c r="M53" i="44"/>
  <c r="L53" i="44"/>
  <c r="K53" i="44"/>
  <c r="H53" i="44"/>
  <c r="G53" i="44"/>
  <c r="F53" i="44"/>
  <c r="D53" i="44"/>
  <c r="O52" i="44"/>
  <c r="N52" i="44"/>
  <c r="M52" i="44"/>
  <c r="L52" i="44"/>
  <c r="K52" i="44"/>
  <c r="H52" i="44"/>
  <c r="G52" i="44"/>
  <c r="F52" i="44"/>
  <c r="D52" i="44"/>
  <c r="O51" i="44"/>
  <c r="N51" i="44"/>
  <c r="M51" i="44"/>
  <c r="L51" i="44"/>
  <c r="K51" i="44"/>
  <c r="H51" i="44"/>
  <c r="G51" i="44"/>
  <c r="F51" i="44"/>
  <c r="D51" i="44"/>
  <c r="O50" i="44"/>
  <c r="N50" i="44"/>
  <c r="M50" i="44"/>
  <c r="L50" i="44"/>
  <c r="K50" i="44"/>
  <c r="H50" i="44"/>
  <c r="G50" i="44"/>
  <c r="F50" i="44"/>
  <c r="D50" i="44"/>
  <c r="O49" i="44"/>
  <c r="N49" i="44"/>
  <c r="M49" i="44"/>
  <c r="L49" i="44"/>
  <c r="K49" i="44"/>
  <c r="H49" i="44"/>
  <c r="G49" i="44"/>
  <c r="F49" i="44"/>
  <c r="D49" i="44"/>
  <c r="O48" i="44"/>
  <c r="N48" i="44"/>
  <c r="M48" i="44"/>
  <c r="L48" i="44"/>
  <c r="K48" i="44"/>
  <c r="H48" i="44"/>
  <c r="G48" i="44"/>
  <c r="F48" i="44"/>
  <c r="D48" i="44"/>
  <c r="O47" i="44"/>
  <c r="N47" i="44"/>
  <c r="M47" i="44"/>
  <c r="L47" i="44"/>
  <c r="K47" i="44"/>
  <c r="H47" i="44"/>
  <c r="G47" i="44"/>
  <c r="F47" i="44"/>
  <c r="D47" i="44"/>
  <c r="O46" i="44"/>
  <c r="N46" i="44"/>
  <c r="M46" i="44"/>
  <c r="L46" i="44"/>
  <c r="K46" i="44"/>
  <c r="H46" i="44"/>
  <c r="G46" i="44"/>
  <c r="F46" i="44"/>
  <c r="D46" i="44"/>
  <c r="O45" i="44"/>
  <c r="N45" i="44"/>
  <c r="M45" i="44"/>
  <c r="L45" i="44"/>
  <c r="K45" i="44"/>
  <c r="H45" i="44"/>
  <c r="G45" i="44"/>
  <c r="F45" i="44"/>
  <c r="D45" i="44"/>
  <c r="O44" i="44"/>
  <c r="N44" i="44"/>
  <c r="M44" i="44"/>
  <c r="L44" i="44"/>
  <c r="K44" i="44"/>
  <c r="H44" i="44"/>
  <c r="G44" i="44"/>
  <c r="F44" i="44"/>
  <c r="D44" i="44"/>
  <c r="O43" i="44"/>
  <c r="N43" i="44"/>
  <c r="M43" i="44"/>
  <c r="L43" i="44"/>
  <c r="K43" i="44"/>
  <c r="H43" i="44"/>
  <c r="G43" i="44"/>
  <c r="F43" i="44"/>
  <c r="D43" i="44"/>
  <c r="O42" i="44"/>
  <c r="N42" i="44"/>
  <c r="M42" i="44"/>
  <c r="L42" i="44"/>
  <c r="K42" i="44"/>
  <c r="H42" i="44"/>
  <c r="G42" i="44"/>
  <c r="F42" i="44"/>
  <c r="D42" i="44"/>
  <c r="O41" i="44"/>
  <c r="N41" i="44"/>
  <c r="M41" i="44"/>
  <c r="L41" i="44"/>
  <c r="K41" i="44"/>
  <c r="H41" i="44"/>
  <c r="G41" i="44"/>
  <c r="F41" i="44"/>
  <c r="D41" i="44"/>
  <c r="O40" i="44"/>
  <c r="N40" i="44"/>
  <c r="M40" i="44"/>
  <c r="L40" i="44"/>
  <c r="K40" i="44"/>
  <c r="H40" i="44"/>
  <c r="G40" i="44"/>
  <c r="F40" i="44"/>
  <c r="D40" i="44"/>
  <c r="O39" i="44"/>
  <c r="N39" i="44"/>
  <c r="M39" i="44"/>
  <c r="L39" i="44"/>
  <c r="K39" i="44"/>
  <c r="H39" i="44"/>
  <c r="G39" i="44"/>
  <c r="F39" i="44"/>
  <c r="D39" i="44"/>
  <c r="O38" i="44"/>
  <c r="N38" i="44"/>
  <c r="M38" i="44"/>
  <c r="L38" i="44"/>
  <c r="K38" i="44"/>
  <c r="H38" i="44"/>
  <c r="G38" i="44"/>
  <c r="F38" i="44"/>
  <c r="D38" i="44"/>
  <c r="O37" i="44"/>
  <c r="N37" i="44"/>
  <c r="M37" i="44"/>
  <c r="L37" i="44"/>
  <c r="K37" i="44"/>
  <c r="H37" i="44"/>
  <c r="G37" i="44"/>
  <c r="F37" i="44"/>
  <c r="D37" i="44"/>
  <c r="O36" i="44"/>
  <c r="N36" i="44"/>
  <c r="M36" i="44"/>
  <c r="L36" i="44"/>
  <c r="K36" i="44"/>
  <c r="H36" i="44"/>
  <c r="G36" i="44"/>
  <c r="F36" i="44"/>
  <c r="D36" i="44"/>
  <c r="O35" i="44"/>
  <c r="N35" i="44"/>
  <c r="M35" i="44"/>
  <c r="L35" i="44"/>
  <c r="K35" i="44"/>
  <c r="H35" i="44"/>
  <c r="G35" i="44"/>
  <c r="F35" i="44"/>
  <c r="D35" i="44"/>
  <c r="O34" i="44"/>
  <c r="N34" i="44"/>
  <c r="M34" i="44"/>
  <c r="L34" i="44" s="1"/>
  <c r="K34" i="44"/>
  <c r="H34" i="44"/>
  <c r="G34" i="44"/>
  <c r="F34" i="44"/>
  <c r="D34" i="44"/>
  <c r="O33" i="44"/>
  <c r="N33" i="44"/>
  <c r="M33" i="44"/>
  <c r="L33" i="44"/>
  <c r="K33" i="44"/>
  <c r="H33" i="44"/>
  <c r="G33" i="44"/>
  <c r="F33" i="44"/>
  <c r="D33" i="44"/>
  <c r="J30" i="44"/>
  <c r="I30" i="44"/>
  <c r="O29" i="44"/>
  <c r="N29" i="44"/>
  <c r="M29" i="44"/>
  <c r="L29" i="44"/>
  <c r="K29" i="44"/>
  <c r="H29" i="44"/>
  <c r="G29" i="44"/>
  <c r="F29" i="44"/>
  <c r="D29" i="44"/>
  <c r="O28" i="44"/>
  <c r="N28" i="44"/>
  <c r="M28" i="44"/>
  <c r="L28" i="44"/>
  <c r="K28" i="44"/>
  <c r="H28" i="44"/>
  <c r="G28" i="44"/>
  <c r="F28" i="44"/>
  <c r="D28" i="44"/>
  <c r="D27" i="44"/>
  <c r="N26" i="44"/>
  <c r="M26" i="44"/>
  <c r="L26" i="44"/>
  <c r="K26" i="44"/>
  <c r="H26" i="44"/>
  <c r="G26" i="44"/>
  <c r="F26" i="44"/>
  <c r="D26" i="44"/>
  <c r="O25" i="44"/>
  <c r="N25" i="44"/>
  <c r="M25" i="44"/>
  <c r="L25" i="44"/>
  <c r="K25" i="44"/>
  <c r="H25" i="44"/>
  <c r="G25" i="44"/>
  <c r="F25" i="44"/>
  <c r="D25" i="44"/>
  <c r="O24" i="44"/>
  <c r="N24" i="44"/>
  <c r="M24" i="44"/>
  <c r="L24" i="44"/>
  <c r="K24" i="44"/>
  <c r="H24" i="44"/>
  <c r="G24" i="44"/>
  <c r="F24" i="44"/>
  <c r="D24" i="44"/>
  <c r="O23" i="44"/>
  <c r="N23" i="44"/>
  <c r="M23" i="44"/>
  <c r="L23" i="44"/>
  <c r="K23" i="44"/>
  <c r="H23" i="44"/>
  <c r="G23" i="44"/>
  <c r="F23" i="44"/>
  <c r="D23" i="44"/>
  <c r="O22" i="44"/>
  <c r="N22" i="44"/>
  <c r="M22" i="44"/>
  <c r="L22" i="44"/>
  <c r="K22" i="44"/>
  <c r="H22" i="44"/>
  <c r="G22" i="44"/>
  <c r="F22" i="44"/>
  <c r="D22" i="44"/>
  <c r="O21" i="44"/>
  <c r="N21" i="44"/>
  <c r="M21" i="44"/>
  <c r="L21" i="44"/>
  <c r="K21" i="44"/>
  <c r="H21" i="44"/>
  <c r="G21" i="44"/>
  <c r="F21" i="44"/>
  <c r="D21" i="44"/>
  <c r="U16" i="44"/>
  <c r="O16" i="44"/>
  <c r="N16" i="44"/>
  <c r="M16" i="44"/>
  <c r="L16" i="44" s="1"/>
  <c r="K16" i="44"/>
  <c r="J16" i="44"/>
  <c r="I16" i="44"/>
  <c r="H16" i="44" s="1"/>
  <c r="G16" i="44" s="1"/>
  <c r="F16" i="44"/>
  <c r="U15" i="44"/>
  <c r="O15" i="44"/>
  <c r="N15" i="44"/>
  <c r="M15" i="44"/>
  <c r="L15" i="44"/>
  <c r="K15" i="44"/>
  <c r="J15" i="44"/>
  <c r="I15" i="44"/>
  <c r="H15" i="44"/>
  <c r="G15" i="44"/>
  <c r="F15" i="44" s="1"/>
  <c r="U14" i="44"/>
  <c r="O14" i="44"/>
  <c r="N14" i="44" s="1"/>
  <c r="M14" i="44"/>
  <c r="L14" i="44" s="1"/>
  <c r="K14" i="44"/>
  <c r="J14" i="44"/>
  <c r="I14" i="44"/>
  <c r="H14" i="44"/>
  <c r="G14" i="44"/>
  <c r="F14" i="44" s="1"/>
  <c r="U13" i="44"/>
  <c r="O13" i="44"/>
  <c r="N13" i="44"/>
  <c r="M13" i="44"/>
  <c r="L13" i="44"/>
  <c r="K13" i="44"/>
  <c r="J13" i="44"/>
  <c r="I13" i="44"/>
  <c r="H13" i="44"/>
  <c r="G13" i="44"/>
  <c r="F13" i="44" s="1"/>
  <c r="J152" i="44" l="1"/>
  <c r="F129" i="44"/>
  <c r="M17" i="44"/>
  <c r="K129" i="44"/>
  <c r="J154" i="44"/>
  <c r="I17" i="44"/>
  <c r="I131" i="44"/>
  <c r="F30" i="44"/>
  <c r="H30" i="44"/>
  <c r="I152" i="44" s="1"/>
  <c r="G129" i="44"/>
  <c r="G30" i="44"/>
  <c r="H17" i="44"/>
  <c r="J153" i="44"/>
  <c r="L129" i="44"/>
  <c r="O17" i="44"/>
  <c r="K17" i="44"/>
  <c r="H124" i="44"/>
  <c r="I153" i="44" s="1"/>
  <c r="L30" i="44"/>
  <c r="K30" i="44"/>
  <c r="F17" i="44"/>
  <c r="F124" i="44"/>
  <c r="U17" i="44"/>
  <c r="G124" i="44"/>
  <c r="H129" i="44"/>
  <c r="I154" i="44" s="1"/>
  <c r="L124" i="44"/>
  <c r="J17" i="44"/>
  <c r="M30" i="44"/>
  <c r="N129" i="44"/>
  <c r="J131" i="44"/>
  <c r="H135" i="44"/>
  <c r="N17" i="44"/>
  <c r="G17" i="44"/>
  <c r="L17" i="44"/>
  <c r="M129" i="44"/>
  <c r="K124" i="44"/>
  <c r="N30" i="44"/>
  <c r="O124" i="44"/>
  <c r="N124" i="44"/>
  <c r="M124" i="44"/>
  <c r="L48" i="73"/>
  <c r="F10" i="44"/>
  <c r="G8" i="44"/>
  <c r="G10" i="44" s="1"/>
  <c r="C4" i="44"/>
  <c r="U1" i="44"/>
  <c r="B1" i="44"/>
  <c r="AT19" i="63"/>
  <c r="AN19" i="61" s="1"/>
  <c r="AO36" i="61"/>
  <c r="AP36" i="61" s="1"/>
  <c r="AO39" i="61"/>
  <c r="AP39" i="61" s="1"/>
  <c r="AO38" i="61"/>
  <c r="AP38" i="61" s="1"/>
  <c r="AT86" i="63"/>
  <c r="AO62" i="61"/>
  <c r="AP62" i="61" s="1"/>
  <c r="AO63" i="61"/>
  <c r="AP63" i="61" s="1"/>
  <c r="AO65" i="61"/>
  <c r="AP65" i="61" s="1"/>
  <c r="AO66" i="61"/>
  <c r="AP66" i="61" s="1"/>
  <c r="AO67" i="61"/>
  <c r="AP67" i="61" s="1"/>
  <c r="AO72" i="61"/>
  <c r="AP72" i="61" s="1"/>
  <c r="AO78" i="61"/>
  <c r="AP78" i="61" s="1"/>
  <c r="AO83" i="61"/>
  <c r="AP83" i="61" s="1"/>
  <c r="AO84" i="61"/>
  <c r="AP84" i="61" s="1"/>
  <c r="AO85" i="61"/>
  <c r="AP85" i="61" s="1"/>
  <c r="AO92" i="61"/>
  <c r="AP92" i="61" s="1"/>
  <c r="AO95" i="61"/>
  <c r="AP95" i="61" s="1"/>
  <c r="AO94" i="61"/>
  <c r="AP94" i="61" s="1"/>
  <c r="AO96" i="61"/>
  <c r="AP96" i="61" s="1"/>
  <c r="AO99" i="61"/>
  <c r="AP99" i="61" s="1"/>
  <c r="AO100" i="61"/>
  <c r="AP100" i="61" s="1"/>
  <c r="AO101" i="61"/>
  <c r="AP101" i="61" s="1"/>
  <c r="AO102" i="61"/>
  <c r="AP102" i="61" s="1"/>
  <c r="AO104" i="61"/>
  <c r="AP104" i="61" s="1"/>
  <c r="AO106" i="61"/>
  <c r="AP106" i="61" s="1"/>
  <c r="AO107" i="61"/>
  <c r="AP107" i="61" s="1"/>
  <c r="AO109" i="61"/>
  <c r="AP109" i="61" s="1"/>
  <c r="AO108" i="61"/>
  <c r="AP108" i="61" s="1"/>
  <c r="AO110" i="61"/>
  <c r="AP110" i="61" s="1"/>
  <c r="AO111" i="61"/>
  <c r="AP111" i="61" s="1"/>
  <c r="AO113" i="61"/>
  <c r="AP113" i="61" s="1"/>
  <c r="AO115" i="61"/>
  <c r="AP115" i="61" s="1"/>
  <c r="AO117" i="61"/>
  <c r="AP117" i="61" s="1"/>
  <c r="AO119" i="61"/>
  <c r="AP119" i="61" s="1"/>
  <c r="AO120" i="61"/>
  <c r="AP120" i="61" s="1"/>
  <c r="AO121" i="61"/>
  <c r="AP121" i="61" s="1"/>
  <c r="AO122" i="61"/>
  <c r="AP122" i="61" s="1"/>
  <c r="AO124" i="61"/>
  <c r="AP124" i="61" s="1"/>
  <c r="AO126" i="61"/>
  <c r="AP126" i="61" s="1"/>
  <c r="AO128" i="61"/>
  <c r="AO127" i="61"/>
  <c r="AP127" i="61" s="1"/>
  <c r="AO129" i="61"/>
  <c r="AP129" i="61" s="1"/>
  <c r="AO130" i="61"/>
  <c r="AP130" i="61" s="1"/>
  <c r="AO132" i="61"/>
  <c r="AP132" i="61" s="1"/>
  <c r="AO131" i="61"/>
  <c r="AP131" i="61" s="1"/>
  <c r="AO133" i="61"/>
  <c r="AP133" i="61" s="1"/>
  <c r="AY19" i="63"/>
  <c r="AY42" i="63" s="1"/>
  <c r="AD19" i="63"/>
  <c r="Y19" i="63"/>
  <c r="AC19" i="61" s="1"/>
  <c r="O19" i="63"/>
  <c r="T19" i="63"/>
  <c r="AS19" i="63"/>
  <c r="AX19" i="63"/>
  <c r="AX42" i="63" s="1"/>
  <c r="AZ36" i="63"/>
  <c r="BA36" i="63" s="1"/>
  <c r="AZ40" i="63"/>
  <c r="BA40" i="63" s="1"/>
  <c r="T40" i="63"/>
  <c r="AD40" i="63"/>
  <c r="Y40" i="63"/>
  <c r="AC40" i="61" s="1"/>
  <c r="O40" i="63"/>
  <c r="AZ62" i="63"/>
  <c r="BA62" i="63" s="1"/>
  <c r="AZ63" i="63"/>
  <c r="BA63" i="63" s="1"/>
  <c r="AZ65" i="63"/>
  <c r="BA65" i="63" s="1"/>
  <c r="AZ67" i="63"/>
  <c r="BA67" i="63" s="1"/>
  <c r="AZ72" i="63"/>
  <c r="BA72" i="63" s="1"/>
  <c r="AZ78" i="63"/>
  <c r="BA78" i="63" s="1"/>
  <c r="AZ83" i="63"/>
  <c r="BA83" i="63" s="1"/>
  <c r="AZ84" i="63"/>
  <c r="BA84" i="63" s="1"/>
  <c r="AZ85" i="63"/>
  <c r="BA85" i="63" s="1"/>
  <c r="AY86" i="63"/>
  <c r="AY141" i="63" s="1"/>
  <c r="Y86" i="63"/>
  <c r="AC86" i="61" s="1"/>
  <c r="AS86" i="63"/>
  <c r="O86" i="63"/>
  <c r="T86" i="63"/>
  <c r="AD86" i="63"/>
  <c r="AD141" i="63" s="1"/>
  <c r="AD148" i="63" s="1"/>
  <c r="AD154" i="63" s="1"/>
  <c r="AX86" i="63"/>
  <c r="AX141" i="63" s="1"/>
  <c r="AX148" i="63" s="1"/>
  <c r="AX154" i="63" s="1"/>
  <c r="AZ92" i="63"/>
  <c r="BA92" i="63" s="1"/>
  <c r="AZ94" i="63"/>
  <c r="BA94" i="63" s="1"/>
  <c r="AZ95" i="63"/>
  <c r="BA95" i="63" s="1"/>
  <c r="AZ97" i="63"/>
  <c r="BA97" i="63" s="1"/>
  <c r="AZ99" i="63"/>
  <c r="BA99" i="63" s="1"/>
  <c r="AZ100" i="63"/>
  <c r="BA100" i="63" s="1"/>
  <c r="AZ101" i="63"/>
  <c r="BA101" i="63" s="1"/>
  <c r="AZ102" i="63"/>
  <c r="BA102" i="63" s="1"/>
  <c r="AZ106" i="63"/>
  <c r="BA106" i="63" s="1"/>
  <c r="AZ107" i="63"/>
  <c r="BA107" i="63" s="1"/>
  <c r="AZ108" i="63"/>
  <c r="BA108" i="63" s="1"/>
  <c r="AZ109" i="63"/>
  <c r="BA109" i="63" s="1"/>
  <c r="AZ110" i="63"/>
  <c r="BA110" i="63" s="1"/>
  <c r="AZ115" i="63"/>
  <c r="BA115" i="63" s="1"/>
  <c r="AZ117" i="63"/>
  <c r="BA117" i="63" s="1"/>
  <c r="AZ119" i="63"/>
  <c r="BA119" i="63" s="1"/>
  <c r="AZ121" i="63"/>
  <c r="BA121" i="63" s="1"/>
  <c r="AZ122" i="63"/>
  <c r="BA122" i="63" s="1"/>
  <c r="AZ124" i="63"/>
  <c r="BA124" i="63" s="1"/>
  <c r="AZ126" i="63"/>
  <c r="BA126" i="63" s="1"/>
  <c r="AZ127" i="63"/>
  <c r="BA127" i="63" s="1"/>
  <c r="AZ128" i="63"/>
  <c r="BA128" i="63" s="1"/>
  <c r="AZ129" i="63"/>
  <c r="BA129" i="63" s="1"/>
  <c r="AZ130" i="63"/>
  <c r="BA130" i="63" s="1"/>
  <c r="AZ131" i="63"/>
  <c r="BA131" i="63" s="1"/>
  <c r="AZ132" i="63"/>
  <c r="BA132" i="63" s="1"/>
  <c r="AZ133" i="63"/>
  <c r="BA133" i="63" s="1"/>
  <c r="AI154" i="63"/>
  <c r="AI156" i="63" s="1"/>
  <c r="AN154" i="63"/>
  <c r="AN156" i="63" s="1"/>
  <c r="F131" i="44" l="1"/>
  <c r="J40" i="63"/>
  <c r="X19" i="61"/>
  <c r="E19" i="63"/>
  <c r="AS141" i="63"/>
  <c r="AS148" i="63" s="1"/>
  <c r="AS154" i="63" s="1"/>
  <c r="AM86" i="61"/>
  <c r="X40" i="61"/>
  <c r="S40" i="61" s="1"/>
  <c r="E40" i="63"/>
  <c r="J19" i="63"/>
  <c r="E86" i="63"/>
  <c r="X86" i="61"/>
  <c r="AS42" i="63"/>
  <c r="AM19" i="61"/>
  <c r="AM42" i="61" s="1"/>
  <c r="T141" i="63"/>
  <c r="T148" i="63" s="1"/>
  <c r="T154" i="63" s="1"/>
  <c r="J86" i="63"/>
  <c r="J141" i="63" s="1"/>
  <c r="J148" i="63" s="1"/>
  <c r="AT141" i="63"/>
  <c r="AN86" i="61"/>
  <c r="AN141" i="61" s="1"/>
  <c r="L154" i="44"/>
  <c r="K154" i="44" s="1"/>
  <c r="M154" i="44"/>
  <c r="N154" i="44"/>
  <c r="L152" i="44"/>
  <c r="K152" i="44" s="1"/>
  <c r="G131" i="44"/>
  <c r="H131" i="44"/>
  <c r="O153" i="44"/>
  <c r="L131" i="44"/>
  <c r="M152" i="44"/>
  <c r="K131" i="44"/>
  <c r="N131" i="44"/>
  <c r="M131" i="44"/>
  <c r="AU19" i="63"/>
  <c r="AU42" i="63" s="1"/>
  <c r="N152" i="44"/>
  <c r="N153" i="44"/>
  <c r="G135" i="44"/>
  <c r="F135" i="44" s="1"/>
  <c r="I155" i="44"/>
  <c r="M153" i="44"/>
  <c r="L153" i="44"/>
  <c r="K153" i="44" s="1"/>
  <c r="AT42" i="63"/>
  <c r="AZ86" i="63"/>
  <c r="O159" i="44"/>
  <c r="AN42" i="61"/>
  <c r="BA86" i="63"/>
  <c r="M9" i="73"/>
  <c r="L9" i="73"/>
  <c r="K9" i="73" s="1"/>
  <c r="P159" i="44"/>
  <c r="U10" i="44"/>
  <c r="AI164" i="63"/>
  <c r="AN164" i="63"/>
  <c r="AN168" i="63" s="1"/>
  <c r="BA19" i="63"/>
  <c r="Y42" i="63"/>
  <c r="AZ19" i="63"/>
  <c r="AZ42" i="63" s="1"/>
  <c r="AX156" i="63"/>
  <c r="AP128" i="61"/>
  <c r="Y141" i="63"/>
  <c r="T42" i="63"/>
  <c r="O141" i="63"/>
  <c r="O42" i="63"/>
  <c r="AU86" i="63"/>
  <c r="AU141" i="63" s="1"/>
  <c r="AD42" i="63"/>
  <c r="AV86" i="63"/>
  <c r="AV19" i="63" l="1"/>
  <c r="AS156" i="63"/>
  <c r="AS164" i="63" s="1"/>
  <c r="AS168" i="63" s="1"/>
  <c r="S86" i="61"/>
  <c r="J42" i="63"/>
  <c r="S19" i="61"/>
  <c r="AV141" i="63"/>
  <c r="AV42" i="63"/>
  <c r="AO19" i="61"/>
  <c r="AP19" i="61" s="1"/>
  <c r="O18" i="44"/>
  <c r="N18" i="44" s="1"/>
  <c r="U159" i="44"/>
  <c r="V10" i="44"/>
  <c r="X42" i="61"/>
  <c r="AD156" i="63"/>
  <c r="O148" i="63"/>
  <c r="T156" i="63"/>
  <c r="AC42" i="61"/>
  <c r="AC141" i="61"/>
  <c r="Y148" i="63"/>
  <c r="X141" i="61"/>
  <c r="AX164" i="63"/>
  <c r="BA42" i="63"/>
  <c r="AP86" i="61"/>
  <c r="AM141" i="61"/>
  <c r="AO86" i="61"/>
  <c r="AX168" i="63" l="1"/>
  <c r="AR166" i="61"/>
  <c r="M18" i="44"/>
  <c r="L18" i="44" s="1"/>
  <c r="T168" i="63"/>
  <c r="T164" i="63"/>
  <c r="AD168" i="63"/>
  <c r="AD164" i="63"/>
  <c r="AC148" i="61"/>
  <c r="X148" i="61"/>
  <c r="Y154" i="63"/>
  <c r="O154" i="63"/>
  <c r="K18" i="44" l="1"/>
  <c r="X154" i="61"/>
  <c r="O156" i="63"/>
  <c r="Y156" i="63"/>
  <c r="AC154" i="61"/>
  <c r="J18" i="44" l="1"/>
  <c r="X156" i="61"/>
  <c r="Y168" i="63"/>
  <c r="Y164" i="63"/>
  <c r="O168" i="63"/>
  <c r="O164" i="63"/>
  <c r="AC156" i="61"/>
  <c r="I18" i="44" l="1"/>
  <c r="AC164" i="61"/>
  <c r="H18" i="44" l="1"/>
  <c r="G18" i="44" s="1"/>
  <c r="F18" i="44" s="1"/>
  <c r="AC166" i="61"/>
  <c r="AI168" i="63"/>
  <c r="S146" i="61"/>
  <c r="AH152" i="61"/>
  <c r="E42" i="63" l="1"/>
  <c r="S54" i="61"/>
  <c r="AM54" i="61"/>
  <c r="AM148" i="61" s="1"/>
  <c r="AH54" i="61"/>
  <c r="AH146" i="61"/>
  <c r="E54" i="63"/>
  <c r="S152" i="61" l="1"/>
  <c r="U162" i="63"/>
  <c r="V162" i="63" s="1"/>
  <c r="AE162" i="63"/>
  <c r="AG162" i="63" s="1"/>
  <c r="O135" i="44"/>
  <c r="M135" i="44"/>
  <c r="L135" i="44"/>
  <c r="L137" i="44" s="1"/>
  <c r="K135" i="44"/>
  <c r="K155" i="44" s="1"/>
  <c r="N135" i="44"/>
  <c r="J137" i="44"/>
  <c r="I137" i="44"/>
  <c r="I139" i="44" s="1"/>
  <c r="I147" i="44" s="1"/>
  <c r="H137" i="44"/>
  <c r="H139" i="44" s="1"/>
  <c r="G137" i="44"/>
  <c r="F137" i="44"/>
  <c r="O9" i="73"/>
  <c r="O10" i="73" s="1"/>
  <c r="K42" i="73"/>
  <c r="J42" i="73"/>
  <c r="J45" i="73" s="1"/>
  <c r="J50" i="73" s="1"/>
  <c r="I42" i="73"/>
  <c r="I43" i="73" s="1"/>
  <c r="H50" i="73"/>
  <c r="G50" i="73"/>
  <c r="G51" i="73" s="1"/>
  <c r="F51" i="73"/>
  <c r="K43" i="73" l="1"/>
  <c r="K45" i="73"/>
  <c r="K50" i="73" s="1"/>
  <c r="I45" i="73"/>
  <c r="I50" i="73" s="1"/>
  <c r="I51" i="73" s="1"/>
  <c r="W162" i="63"/>
  <c r="J43" i="73"/>
  <c r="O155" i="44"/>
  <c r="AF162" i="63"/>
  <c r="H51" i="73"/>
  <c r="G139" i="44"/>
  <c r="F139" i="44" s="1"/>
  <c r="K162" i="63"/>
  <c r="M162" i="63" s="1"/>
  <c r="I150" i="44"/>
  <c r="N155" i="44"/>
  <c r="M155" i="44"/>
  <c r="L139" i="44"/>
  <c r="L147" i="44" s="1"/>
  <c r="L150" i="44" s="1"/>
  <c r="N137" i="44"/>
  <c r="K137" i="44"/>
  <c r="L156" i="44" s="1"/>
  <c r="M137" i="44"/>
  <c r="L155" i="44"/>
  <c r="J156" i="44"/>
  <c r="I156" i="44" s="1"/>
  <c r="J139" i="44"/>
  <c r="J147" i="44" s="1"/>
  <c r="J150" i="44" s="1"/>
  <c r="AM152" i="61"/>
  <c r="AM154" i="61" s="1"/>
  <c r="AM156" i="61" s="1"/>
  <c r="AM164" i="61" s="1"/>
  <c r="J46" i="73" l="1"/>
  <c r="I46" i="73"/>
  <c r="K46" i="73"/>
  <c r="J51" i="73"/>
  <c r="L162" i="63"/>
  <c r="M156" i="44"/>
  <c r="M139" i="44"/>
  <c r="M147" i="44" s="1"/>
  <c r="M150" i="44" s="1"/>
  <c r="K156" i="44"/>
  <c r="K139" i="44"/>
  <c r="K147" i="44" s="1"/>
  <c r="K150" i="44" s="1"/>
  <c r="N139" i="44"/>
  <c r="N147" i="44" s="1"/>
  <c r="N150" i="44" s="1"/>
  <c r="N156" i="44"/>
  <c r="K51" i="73"/>
  <c r="AM166" i="61"/>
  <c r="X159" i="61" l="1"/>
  <c r="S159" i="61" s="1"/>
  <c r="X160" i="61"/>
  <c r="S160" i="61" s="1"/>
  <c r="K80" i="73"/>
  <c r="J80" i="73"/>
  <c r="I80" i="73"/>
  <c r="H80" i="73"/>
  <c r="G80" i="73"/>
  <c r="X164" i="61" l="1"/>
  <c r="X166" i="61" s="1"/>
  <c r="P160" i="63"/>
  <c r="Y160" i="61" s="1"/>
  <c r="T160" i="61" s="1"/>
  <c r="F160" i="63" l="1"/>
  <c r="U160" i="63"/>
  <c r="K160" i="63" s="1"/>
  <c r="P159" i="63"/>
  <c r="U159" i="63" l="1"/>
  <c r="Y159" i="61"/>
  <c r="F159" i="63"/>
  <c r="G159" i="63" s="1"/>
  <c r="H159" i="63" s="1"/>
  <c r="Q159" i="63"/>
  <c r="R159" i="63" s="1"/>
  <c r="T159" i="61" l="1"/>
  <c r="K159" i="63"/>
  <c r="V159" i="63"/>
  <c r="W159" i="63"/>
  <c r="L159" i="63" l="1"/>
  <c r="M159" i="63"/>
  <c r="AH42" i="61" l="1"/>
  <c r="E141" i="63"/>
  <c r="E148" i="63" s="1"/>
  <c r="E154" i="63" s="1"/>
  <c r="E156" i="63" s="1"/>
  <c r="E164" i="63" s="1"/>
  <c r="E168" i="63" s="1"/>
  <c r="J154" i="63" l="1"/>
  <c r="J156" i="63" s="1"/>
  <c r="J164" i="63" s="1"/>
  <c r="J168" i="63" s="1"/>
  <c r="S42" i="61"/>
  <c r="AH141" i="61"/>
  <c r="AH148" i="61" s="1"/>
  <c r="AH154" i="61" s="1"/>
  <c r="S141" i="61"/>
  <c r="S148" i="61" l="1"/>
  <c r="AH156" i="61"/>
  <c r="S154" i="61" l="1"/>
  <c r="AH164" i="61"/>
  <c r="S156" i="61" l="1"/>
  <c r="AH166" i="61"/>
  <c r="S164" i="61" l="1"/>
  <c r="S166" i="61" l="1"/>
  <c r="P12" i="63" l="1"/>
  <c r="Y12" i="61" s="1"/>
  <c r="Z12" i="61" s="1"/>
  <c r="AA12" i="61" s="1"/>
  <c r="P11" i="63"/>
  <c r="Y11" i="61" s="1"/>
  <c r="Z11" i="61" s="1"/>
  <c r="U12" i="63"/>
  <c r="V12" i="63" s="1"/>
  <c r="W12" i="63" s="1"/>
  <c r="Q12" i="63" l="1"/>
  <c r="R12" i="63" s="1"/>
  <c r="Q11" i="63"/>
  <c r="R11" i="63" s="1"/>
  <c r="U11" i="63"/>
  <c r="V11" i="63" s="1"/>
  <c r="W11" i="63" s="1"/>
  <c r="AA11" i="61"/>
  <c r="P13" i="63" l="1"/>
  <c r="Q13" i="63" s="1"/>
  <c r="R13" i="63" s="1"/>
  <c r="U13" i="63" l="1"/>
  <c r="V13" i="63" s="1"/>
  <c r="W13" i="63" s="1"/>
  <c r="Y13" i="61"/>
  <c r="Z13" i="61" s="1"/>
  <c r="P14" i="63"/>
  <c r="Q14" i="63" s="1"/>
  <c r="AA13" i="61" l="1"/>
  <c r="Y14" i="61"/>
  <c r="Z14" i="61" s="1"/>
  <c r="U14" i="63"/>
  <c r="V14" i="63" s="1"/>
  <c r="U15" i="63"/>
  <c r="P15" i="63"/>
  <c r="Q15" i="63" s="1"/>
  <c r="R14" i="63"/>
  <c r="Y15" i="61" l="1"/>
  <c r="R15" i="63"/>
  <c r="P16" i="63"/>
  <c r="Y16" i="61" s="1"/>
  <c r="P17" i="63"/>
  <c r="V15" i="63"/>
  <c r="W15" i="63"/>
  <c r="U16" i="63"/>
  <c r="AA14" i="61"/>
  <c r="W14" i="63"/>
  <c r="Q16" i="63" l="1"/>
  <c r="R16" i="63" s="1"/>
  <c r="U17" i="63"/>
  <c r="V17" i="63" s="1"/>
  <c r="W17" i="63" s="1"/>
  <c r="P18" i="63"/>
  <c r="Z16" i="61"/>
  <c r="Q17" i="63"/>
  <c r="R17" i="63" s="1"/>
  <c r="Y17" i="61"/>
  <c r="Z17" i="61" s="1"/>
  <c r="AA17" i="61" s="1"/>
  <c r="V16" i="63"/>
  <c r="W16" i="63" l="1"/>
  <c r="Y18" i="61"/>
  <c r="Z18" i="61" s="1"/>
  <c r="AA18" i="61" s="1"/>
  <c r="Q18" i="63"/>
  <c r="AA16" i="61"/>
  <c r="U18" i="63" l="1"/>
  <c r="V18" i="63" s="1"/>
  <c r="W18" i="63" s="1"/>
  <c r="U20" i="63"/>
  <c r="P20" i="63"/>
  <c r="R20" i="63" s="1"/>
  <c r="R18" i="63"/>
  <c r="Y20" i="61" l="1"/>
  <c r="AA20" i="61" s="1"/>
  <c r="Q20" i="63"/>
  <c r="P21" i="63"/>
  <c r="Y21" i="61" s="1"/>
  <c r="W20" i="63"/>
  <c r="V20" i="63"/>
  <c r="U21" i="63" l="1"/>
  <c r="W21" i="63" s="1"/>
  <c r="Z20" i="61"/>
  <c r="R21" i="63"/>
  <c r="P22" i="63"/>
  <c r="R22" i="63" s="1"/>
  <c r="Q21" i="63"/>
  <c r="AA21" i="61"/>
  <c r="Z21" i="61"/>
  <c r="V21" i="63" l="1"/>
  <c r="Q22" i="63"/>
  <c r="Y22" i="61"/>
  <c r="AA22" i="61" s="1"/>
  <c r="U22" i="63"/>
  <c r="W22" i="63" s="1"/>
  <c r="P23" i="63"/>
  <c r="R23" i="63" s="1"/>
  <c r="V22" i="63" l="1"/>
  <c r="U23" i="63"/>
  <c r="W23" i="63" s="1"/>
  <c r="Z22" i="61"/>
  <c r="Y23" i="61"/>
  <c r="Z23" i="61" s="1"/>
  <c r="Q23" i="63"/>
  <c r="P24" i="63"/>
  <c r="Y24" i="61" s="1"/>
  <c r="V23" i="63" l="1"/>
  <c r="R24" i="63"/>
  <c r="AA23" i="61"/>
  <c r="U24" i="63"/>
  <c r="W24" i="63" s="1"/>
  <c r="Q24" i="63"/>
  <c r="P25" i="63"/>
  <c r="Y25" i="61" s="1"/>
  <c r="U25" i="63"/>
  <c r="Z24" i="61"/>
  <c r="AA24" i="61"/>
  <c r="Q25" i="63" l="1"/>
  <c r="V24" i="63"/>
  <c r="R25" i="63"/>
  <c r="U26" i="63"/>
  <c r="P26" i="63"/>
  <c r="Y26" i="61" s="1"/>
  <c r="P27" i="63"/>
  <c r="AA25" i="61"/>
  <c r="Z25" i="61"/>
  <c r="V25" i="63"/>
  <c r="W25" i="63"/>
  <c r="R26" i="63" l="1"/>
  <c r="Q26" i="63"/>
  <c r="Z26" i="61"/>
  <c r="AA26" i="61"/>
  <c r="V26" i="63"/>
  <c r="W26" i="63"/>
  <c r="Y27" i="61"/>
  <c r="R27" i="63"/>
  <c r="Q27" i="63"/>
  <c r="U27" i="63" l="1"/>
  <c r="W27" i="63" s="1"/>
  <c r="P29" i="63"/>
  <c r="R29" i="63" s="1"/>
  <c r="Z27" i="61"/>
  <c r="AA27" i="61"/>
  <c r="U29" i="63" l="1"/>
  <c r="W29" i="63" s="1"/>
  <c r="V27" i="63"/>
  <c r="Q29" i="63"/>
  <c r="Y29" i="61"/>
  <c r="Z29" i="61" s="1"/>
  <c r="P28" i="63"/>
  <c r="Y28" i="61" s="1"/>
  <c r="U28" i="63"/>
  <c r="V29" i="63" l="1"/>
  <c r="Q28" i="63"/>
  <c r="AA29" i="61"/>
  <c r="U30" i="63"/>
  <c r="R28" i="63"/>
  <c r="P30" i="63"/>
  <c r="Y30" i="61" s="1"/>
  <c r="W28" i="63"/>
  <c r="V28" i="63"/>
  <c r="Z28" i="61"/>
  <c r="AA28" i="61"/>
  <c r="R30" i="63" l="1"/>
  <c r="Q30" i="63"/>
  <c r="P31" i="63"/>
  <c r="Y31" i="61" s="1"/>
  <c r="V30" i="63"/>
  <c r="W30" i="63"/>
  <c r="U31" i="63"/>
  <c r="AA30" i="61"/>
  <c r="Z30" i="61"/>
  <c r="Q31" i="63" l="1"/>
  <c r="R31" i="63"/>
  <c r="P32" i="63"/>
  <c r="Y32" i="61" s="1"/>
  <c r="P33" i="63"/>
  <c r="V31" i="63"/>
  <c r="W31" i="63"/>
  <c r="AA31" i="61"/>
  <c r="Z31" i="61"/>
  <c r="U32" i="63"/>
  <c r="Q32" i="63" l="1"/>
  <c r="R32" i="63"/>
  <c r="V32" i="63"/>
  <c r="W32" i="63"/>
  <c r="Y33" i="61"/>
  <c r="Q33" i="63"/>
  <c r="R33" i="63"/>
  <c r="AA32" i="61"/>
  <c r="Z32" i="61"/>
  <c r="U33" i="63" l="1"/>
  <c r="V33" i="63" s="1"/>
  <c r="AA33" i="61"/>
  <c r="Z33" i="61"/>
  <c r="W33" i="63" l="1"/>
  <c r="P34" i="63"/>
  <c r="Y34" i="61" s="1"/>
  <c r="P35" i="63"/>
  <c r="U34" i="63"/>
  <c r="Q34" i="63" l="1"/>
  <c r="R34" i="63"/>
  <c r="AA34" i="61"/>
  <c r="Z34" i="61"/>
  <c r="R35" i="63"/>
  <c r="Q35" i="63"/>
  <c r="Y35" i="61"/>
  <c r="W34" i="63"/>
  <c r="V34" i="63"/>
  <c r="U35" i="63" l="1"/>
  <c r="V35" i="63" s="1"/>
  <c r="P36" i="63"/>
  <c r="Y36" i="61" s="1"/>
  <c r="AA35" i="61"/>
  <c r="Z35" i="61"/>
  <c r="W35" i="63" l="1"/>
  <c r="R36" i="63"/>
  <c r="Q36" i="63"/>
  <c r="U36" i="63"/>
  <c r="W36" i="63" s="1"/>
  <c r="P37" i="63"/>
  <c r="Q37" i="63" s="1"/>
  <c r="AA36" i="61"/>
  <c r="Z36" i="61"/>
  <c r="U37" i="63"/>
  <c r="V36" i="63" l="1"/>
  <c r="Y37" i="61"/>
  <c r="AA37" i="61" s="1"/>
  <c r="R37" i="63"/>
  <c r="P38" i="63"/>
  <c r="Y38" i="61" s="1"/>
  <c r="W37" i="63"/>
  <c r="V37" i="63"/>
  <c r="U38" i="63"/>
  <c r="Z37" i="61" l="1"/>
  <c r="R38" i="63"/>
  <c r="Q38" i="63"/>
  <c r="P39" i="63"/>
  <c r="R39" i="63" s="1"/>
  <c r="W38" i="63"/>
  <c r="V38" i="63"/>
  <c r="AA38" i="61"/>
  <c r="Z38" i="61"/>
  <c r="U39" i="63" l="1"/>
  <c r="W39" i="63" s="1"/>
  <c r="Q39" i="63"/>
  <c r="Y39" i="61"/>
  <c r="Z39" i="61" s="1"/>
  <c r="P41" i="63"/>
  <c r="R41" i="63" s="1"/>
  <c r="U41" i="63"/>
  <c r="V39" i="63" l="1"/>
  <c r="Y41" i="61"/>
  <c r="Z41" i="61" s="1"/>
  <c r="AA39" i="61"/>
  <c r="Q41" i="63"/>
  <c r="V41" i="63"/>
  <c r="W41" i="63" s="1"/>
  <c r="AA41" i="61" l="1"/>
  <c r="P57" i="63" l="1"/>
  <c r="P58" i="63" l="1"/>
  <c r="Y58" i="61" s="1"/>
  <c r="Z58" i="61" s="1"/>
  <c r="AA58" i="61" s="1"/>
  <c r="U58" i="63"/>
  <c r="V58" i="63" s="1"/>
  <c r="W58" i="63" s="1"/>
  <c r="Y57" i="61"/>
  <c r="Q57" i="63"/>
  <c r="R57" i="63"/>
  <c r="Q58" i="63" l="1"/>
  <c r="R58" i="63" s="1"/>
  <c r="U57" i="63"/>
  <c r="W57" i="63" s="1"/>
  <c r="AA57" i="61"/>
  <c r="Z57" i="61"/>
  <c r="V57" i="63" l="1"/>
  <c r="P59" i="63"/>
  <c r="Q59" i="63" s="1"/>
  <c r="R59" i="63" s="1"/>
  <c r="U59" i="63"/>
  <c r="V59" i="63" s="1"/>
  <c r="W59" i="63" s="1"/>
  <c r="Y59" i="61" l="1"/>
  <c r="Z59" i="61" s="1"/>
  <c r="AA59" i="61" s="1"/>
  <c r="P60" i="63"/>
  <c r="Q60" i="63" s="1"/>
  <c r="P61" i="63"/>
  <c r="R61" i="63" s="1"/>
  <c r="U61" i="63"/>
  <c r="U60" i="63" l="1"/>
  <c r="V60" i="63" s="1"/>
  <c r="Y60" i="61"/>
  <c r="Z60" i="61" s="1"/>
  <c r="Y61" i="61"/>
  <c r="Z61" i="61" s="1"/>
  <c r="Q61" i="63"/>
  <c r="P63" i="63"/>
  <c r="P62" i="63"/>
  <c r="Q62" i="63" s="1"/>
  <c r="R62" i="63" s="1"/>
  <c r="R60" i="63"/>
  <c r="V61" i="63"/>
  <c r="W61" i="63"/>
  <c r="AA61" i="61" l="1"/>
  <c r="Y62" i="61"/>
  <c r="Z62" i="61" s="1"/>
  <c r="AA62" i="61" s="1"/>
  <c r="AA60" i="61"/>
  <c r="W60" i="63"/>
  <c r="R63" i="63"/>
  <c r="Y63" i="61"/>
  <c r="Q63" i="63"/>
  <c r="U62" i="63" l="1"/>
  <c r="V62" i="63" s="1"/>
  <c r="W62" i="63" s="1"/>
  <c r="U63" i="63"/>
  <c r="W63" i="63" s="1"/>
  <c r="Z63" i="61"/>
  <c r="AA63" i="61"/>
  <c r="V63" i="63" l="1"/>
  <c r="P64" i="63" l="1"/>
  <c r="Y64" i="61" s="1"/>
  <c r="U64" i="63"/>
  <c r="Q64" i="63" l="1"/>
  <c r="R64" i="63"/>
  <c r="U65" i="63"/>
  <c r="V65" i="63" s="1"/>
  <c r="W65" i="63" s="1"/>
  <c r="P65" i="63"/>
  <c r="Q65" i="63" s="1"/>
  <c r="R65" i="63" s="1"/>
  <c r="Z64" i="61"/>
  <c r="AA64" i="61"/>
  <c r="V64" i="63"/>
  <c r="W64" i="63"/>
  <c r="Y65" i="61" l="1"/>
  <c r="Z65" i="61" s="1"/>
  <c r="AA65" i="61" s="1"/>
  <c r="P66" i="63"/>
  <c r="Q66" i="63" s="1"/>
  <c r="R66" i="63" s="1"/>
  <c r="U66" i="63" l="1"/>
  <c r="V66" i="63" s="1"/>
  <c r="W66" i="63" s="1"/>
  <c r="Y66" i="61"/>
  <c r="Z66" i="61" s="1"/>
  <c r="AA66" i="61" s="1"/>
  <c r="P67" i="63"/>
  <c r="Q67" i="63" s="1"/>
  <c r="R67" i="63" s="1"/>
  <c r="U68" i="63"/>
  <c r="V68" i="63" s="1"/>
  <c r="W68" i="63" s="1"/>
  <c r="P68" i="63"/>
  <c r="Q68" i="63" s="1"/>
  <c r="R68" i="63" s="1"/>
  <c r="P69" i="63"/>
  <c r="U67" i="63"/>
  <c r="V67" i="63" s="1"/>
  <c r="W67" i="63" s="1"/>
  <c r="Y68" i="61" l="1"/>
  <c r="Z68" i="61" s="1"/>
  <c r="AA68" i="61" s="1"/>
  <c r="Y67" i="61"/>
  <c r="Z67" i="61" s="1"/>
  <c r="AA67" i="61" s="1"/>
  <c r="Q69" i="63"/>
  <c r="R69" i="63" s="1"/>
  <c r="Y69" i="61"/>
  <c r="Z69" i="61" s="1"/>
  <c r="AA69" i="61" s="1"/>
  <c r="U69" i="63" l="1"/>
  <c r="V69" i="63" s="1"/>
  <c r="W69" i="63" s="1"/>
  <c r="P70" i="63"/>
  <c r="Q70" i="63" s="1"/>
  <c r="R70" i="63" s="1"/>
  <c r="Y70" i="61" l="1"/>
  <c r="Z70" i="61" s="1"/>
  <c r="AA70" i="61" s="1"/>
  <c r="U70" i="63"/>
  <c r="V70" i="63" s="1"/>
  <c r="W70" i="63" s="1"/>
  <c r="P71" i="63"/>
  <c r="R71" i="63" s="1"/>
  <c r="Y71" i="61" l="1"/>
  <c r="AA71" i="61" s="1"/>
  <c r="U71" i="63"/>
  <c r="V71" i="63" s="1"/>
  <c r="Q71" i="63"/>
  <c r="P144" i="63"/>
  <c r="Y144" i="61" s="1"/>
  <c r="Z71" i="61" l="1"/>
  <c r="W71" i="63"/>
  <c r="Q144" i="63"/>
  <c r="R144" i="63"/>
  <c r="U144" i="63"/>
  <c r="V144" i="63" s="1"/>
  <c r="P72" i="63"/>
  <c r="Q72" i="63" s="1"/>
  <c r="R72" i="63" s="1"/>
  <c r="Z144" i="61"/>
  <c r="AA144" i="61"/>
  <c r="U72" i="63" l="1"/>
  <c r="V72" i="63" s="1"/>
  <c r="W72" i="63" s="1"/>
  <c r="W144" i="63"/>
  <c r="Y72" i="61"/>
  <c r="Z72" i="61" s="1"/>
  <c r="AA72" i="61" s="1"/>
  <c r="P73" i="63"/>
  <c r="R73" i="63" s="1"/>
  <c r="Y73" i="61" l="1"/>
  <c r="Z73" i="61" s="1"/>
  <c r="Q73" i="63"/>
  <c r="U73" i="63"/>
  <c r="V73" i="63" s="1"/>
  <c r="P74" i="63"/>
  <c r="Q74" i="63" s="1"/>
  <c r="U74" i="63"/>
  <c r="AA73" i="61" l="1"/>
  <c r="R74" i="63"/>
  <c r="W73" i="63"/>
  <c r="Y74" i="61"/>
  <c r="Z74" i="61" s="1"/>
  <c r="W74" i="63"/>
  <c r="V74" i="63"/>
  <c r="AA74" i="61" l="1"/>
  <c r="P75" i="63"/>
  <c r="R75" i="63" s="1"/>
  <c r="U75" i="63" l="1"/>
  <c r="W75" i="63" s="1"/>
  <c r="Q75" i="63"/>
  <c r="Y75" i="61"/>
  <c r="Z75" i="61" s="1"/>
  <c r="P76" i="63"/>
  <c r="R76" i="63" s="1"/>
  <c r="V75" i="63" l="1"/>
  <c r="AA75" i="61"/>
  <c r="U76" i="63"/>
  <c r="V76" i="63" s="1"/>
  <c r="Q76" i="63"/>
  <c r="Y76" i="61"/>
  <c r="Z76" i="61" s="1"/>
  <c r="P77" i="63"/>
  <c r="Q77" i="63" s="1"/>
  <c r="P78" i="63"/>
  <c r="AA76" i="61" l="1"/>
  <c r="U77" i="63"/>
  <c r="V77" i="63" s="1"/>
  <c r="W76" i="63"/>
  <c r="Y77" i="61"/>
  <c r="AA77" i="61" s="1"/>
  <c r="R77" i="63"/>
  <c r="U78" i="63"/>
  <c r="V78" i="63" s="1"/>
  <c r="W78" i="63" s="1"/>
  <c r="Y78" i="61"/>
  <c r="Z78" i="61" s="1"/>
  <c r="AA78" i="61" s="1"/>
  <c r="Q78" i="63"/>
  <c r="R78" i="63" s="1"/>
  <c r="Z77" i="61" l="1"/>
  <c r="W77" i="63"/>
  <c r="P79" i="63"/>
  <c r="R79" i="63" s="1"/>
  <c r="U79" i="63"/>
  <c r="Y79" i="61" l="1"/>
  <c r="AA79" i="61" s="1"/>
  <c r="Q79" i="63"/>
  <c r="U80" i="63"/>
  <c r="V80" i="63" s="1"/>
  <c r="W80" i="63" s="1"/>
  <c r="P80" i="63"/>
  <c r="Y80" i="61" s="1"/>
  <c r="Z80" i="61" s="1"/>
  <c r="AA80" i="61" s="1"/>
  <c r="W79" i="63"/>
  <c r="V79" i="63"/>
  <c r="Q80" i="63" l="1"/>
  <c r="R80" i="63" s="1"/>
  <c r="Z79" i="61"/>
  <c r="P81" i="63"/>
  <c r="Q81" i="63" s="1"/>
  <c r="U81" i="63" l="1"/>
  <c r="W81" i="63" s="1"/>
  <c r="R81" i="63"/>
  <c r="Y81" i="61"/>
  <c r="AA81" i="61" s="1"/>
  <c r="P82" i="63"/>
  <c r="Q82" i="63" s="1"/>
  <c r="R82" i="63" s="1"/>
  <c r="U82" i="63"/>
  <c r="V82" i="63" s="1"/>
  <c r="W82" i="63" s="1"/>
  <c r="V81" i="63" l="1"/>
  <c r="Y82" i="61"/>
  <c r="Z82" i="61" s="1"/>
  <c r="AA82" i="61" s="1"/>
  <c r="Z81" i="61"/>
  <c r="P83" i="63" l="1"/>
  <c r="Q83" i="63" s="1"/>
  <c r="R83" i="63" s="1"/>
  <c r="Y83" i="61" l="1"/>
  <c r="Z83" i="61" s="1"/>
  <c r="AA83" i="61" s="1"/>
  <c r="U83" i="63"/>
  <c r="V83" i="63" s="1"/>
  <c r="W83" i="63" s="1"/>
  <c r="P84" i="63"/>
  <c r="Y84" i="61" s="1"/>
  <c r="U84" i="63" l="1"/>
  <c r="W84" i="63" s="1"/>
  <c r="Q84" i="63"/>
  <c r="R84" i="63"/>
  <c r="AA84" i="61"/>
  <c r="Z84" i="61"/>
  <c r="V84" i="63" l="1"/>
  <c r="P85" i="63"/>
  <c r="Y85" i="61" s="1"/>
  <c r="P87" i="63" l="1"/>
  <c r="Q87" i="63" s="1"/>
  <c r="Q85" i="63"/>
  <c r="R85" i="63"/>
  <c r="Z85" i="61"/>
  <c r="AA85" i="61"/>
  <c r="U85" i="63" l="1"/>
  <c r="V85" i="63" s="1"/>
  <c r="Y87" i="61"/>
  <c r="Z87" i="61" s="1"/>
  <c r="R87" i="63"/>
  <c r="P88" i="63"/>
  <c r="Q88" i="63" s="1"/>
  <c r="R88" i="63" s="1"/>
  <c r="U87" i="63"/>
  <c r="V87" i="63" s="1"/>
  <c r="U88" i="63"/>
  <c r="V88" i="63" s="1"/>
  <c r="W88" i="63" s="1"/>
  <c r="Y88" i="61" l="1"/>
  <c r="Z88" i="61" s="1"/>
  <c r="AA88" i="61" s="1"/>
  <c r="AA87" i="61"/>
  <c r="W85" i="63"/>
  <c r="W87" i="63"/>
  <c r="U89" i="63"/>
  <c r="V89" i="63" s="1"/>
  <c r="W89" i="63" s="1"/>
  <c r="P89" i="63"/>
  <c r="Q89" i="63" s="1"/>
  <c r="R89" i="63" s="1"/>
  <c r="Y89" i="61" l="1"/>
  <c r="Z89" i="61" s="1"/>
  <c r="AA89" i="61" s="1"/>
  <c r="P90" i="63" l="1"/>
  <c r="Y90" i="61" s="1"/>
  <c r="Q90" i="63" l="1"/>
  <c r="U90" i="63"/>
  <c r="V90" i="63" s="1"/>
  <c r="R90" i="63"/>
  <c r="P91" i="63"/>
  <c r="Q91" i="63" s="1"/>
  <c r="U91" i="63"/>
  <c r="AA90" i="61"/>
  <c r="Z90" i="61"/>
  <c r="W90" i="63" l="1"/>
  <c r="Y91" i="61"/>
  <c r="Z91" i="61" s="1"/>
  <c r="R91" i="63"/>
  <c r="V91" i="63"/>
  <c r="W91" i="63"/>
  <c r="AA91" i="61" l="1"/>
  <c r="P92" i="63"/>
  <c r="Y92" i="61" s="1"/>
  <c r="Z92" i="61" s="1"/>
  <c r="AA92" i="61" s="1"/>
  <c r="Q92" i="63" l="1"/>
  <c r="R92" i="63" s="1"/>
  <c r="U92" i="63"/>
  <c r="V92" i="63" s="1"/>
  <c r="W92" i="63" s="1"/>
  <c r="P93" i="63"/>
  <c r="Q93" i="63" s="1"/>
  <c r="R93" i="63" s="1"/>
  <c r="U93" i="63" l="1"/>
  <c r="V93" i="63" s="1"/>
  <c r="W93" i="63" s="1"/>
  <c r="Y93" i="61"/>
  <c r="Z93" i="61" s="1"/>
  <c r="AA93" i="61" s="1"/>
  <c r="P94" i="63"/>
  <c r="Q94" i="63" s="1"/>
  <c r="R94" i="63" s="1"/>
  <c r="U94" i="63"/>
  <c r="V94" i="63" s="1"/>
  <c r="W94" i="63" s="1"/>
  <c r="Y94" i="61" l="1"/>
  <c r="Z94" i="61" s="1"/>
  <c r="AA94" i="61" s="1"/>
  <c r="U95" i="63"/>
  <c r="V95" i="63" s="1"/>
  <c r="W95" i="63" s="1"/>
  <c r="P95" i="63"/>
  <c r="Q95" i="63" s="1"/>
  <c r="R95" i="63" s="1"/>
  <c r="Y95" i="61" l="1"/>
  <c r="Z95" i="61" s="1"/>
  <c r="AA95" i="61" s="1"/>
  <c r="P96" i="63"/>
  <c r="Y96" i="61" s="1"/>
  <c r="Z96" i="61" s="1"/>
  <c r="AA96" i="61" s="1"/>
  <c r="U96" i="63"/>
  <c r="V96" i="63" s="1"/>
  <c r="W96" i="63" s="1"/>
  <c r="P97" i="63"/>
  <c r="Q96" i="63" l="1"/>
  <c r="R96" i="63" s="1"/>
  <c r="Q97" i="63"/>
  <c r="R97" i="63" s="1"/>
  <c r="Y97" i="61"/>
  <c r="Z97" i="61" s="1"/>
  <c r="AA97" i="61" s="1"/>
  <c r="U97" i="63" l="1"/>
  <c r="V97" i="63" s="1"/>
  <c r="W97" i="63" s="1"/>
  <c r="P98" i="63"/>
  <c r="R98" i="63" s="1"/>
  <c r="U98" i="63"/>
  <c r="Y98" i="61" l="1"/>
  <c r="AA98" i="61" s="1"/>
  <c r="Q98" i="63"/>
  <c r="P99" i="63"/>
  <c r="Y99" i="61" s="1"/>
  <c r="Z99" i="61" s="1"/>
  <c r="AA99" i="61" s="1"/>
  <c r="W98" i="63"/>
  <c r="V98" i="63"/>
  <c r="Z98" i="61" l="1"/>
  <c r="U99" i="63"/>
  <c r="V99" i="63" s="1"/>
  <c r="W99" i="63" s="1"/>
  <c r="Q99" i="63"/>
  <c r="R99" i="63" s="1"/>
  <c r="U100" i="63"/>
  <c r="V100" i="63" s="1"/>
  <c r="W100" i="63" s="1"/>
  <c r="P100" i="63"/>
  <c r="Y100" i="61" s="1"/>
  <c r="Z100" i="61" s="1"/>
  <c r="AA100" i="61" s="1"/>
  <c r="Q100" i="63" l="1"/>
  <c r="R100" i="63" s="1"/>
  <c r="U101" i="63"/>
  <c r="V101" i="63" s="1"/>
  <c r="W101" i="63" s="1"/>
  <c r="P101" i="63"/>
  <c r="Q101" i="63" s="1"/>
  <c r="R101" i="63" s="1"/>
  <c r="Y101" i="61" l="1"/>
  <c r="Z101" i="61" s="1"/>
  <c r="AA101" i="61" s="1"/>
  <c r="P102" i="63"/>
  <c r="Q102" i="63" s="1"/>
  <c r="R102" i="63" s="1"/>
  <c r="U102" i="63"/>
  <c r="V102" i="63" s="1"/>
  <c r="W102" i="63" s="1"/>
  <c r="Y102" i="61" l="1"/>
  <c r="Z102" i="61" s="1"/>
  <c r="AA102" i="61" s="1"/>
  <c r="P103" i="63"/>
  <c r="R103" i="63" s="1"/>
  <c r="P104" i="63"/>
  <c r="Q103" i="63" l="1"/>
  <c r="U103" i="63"/>
  <c r="W103" i="63" s="1"/>
  <c r="Y103" i="61"/>
  <c r="Z103" i="61" s="1"/>
  <c r="R104" i="63"/>
  <c r="Y104" i="61"/>
  <c r="Q104" i="63"/>
  <c r="U104" i="63" l="1"/>
  <c r="W104" i="63" s="1"/>
  <c r="V103" i="63"/>
  <c r="AA103" i="61"/>
  <c r="U105" i="63"/>
  <c r="P105" i="63"/>
  <c r="Q105" i="63" s="1"/>
  <c r="AA104" i="61"/>
  <c r="Z104" i="61"/>
  <c r="V104" i="63" l="1"/>
  <c r="Y105" i="61"/>
  <c r="Z105" i="61" s="1"/>
  <c r="R105" i="63"/>
  <c r="P106" i="63"/>
  <c r="R106" i="63" s="1"/>
  <c r="U106" i="63"/>
  <c r="W105" i="63"/>
  <c r="V105" i="63"/>
  <c r="AA105" i="61" l="1"/>
  <c r="Q106" i="63"/>
  <c r="Y106" i="61"/>
  <c r="AA106" i="61" s="1"/>
  <c r="P107" i="63"/>
  <c r="Q107" i="63" s="1"/>
  <c r="R107" i="63" s="1"/>
  <c r="V106" i="63"/>
  <c r="W106" i="63"/>
  <c r="Y107" i="61" l="1"/>
  <c r="Z107" i="61" s="1"/>
  <c r="AA107" i="61" s="1"/>
  <c r="Z106" i="61"/>
  <c r="U107" i="63"/>
  <c r="V107" i="63" s="1"/>
  <c r="W107" i="63" s="1"/>
  <c r="P108" i="63"/>
  <c r="Y108" i="61" s="1"/>
  <c r="Z108" i="61" s="1"/>
  <c r="AA108" i="61" s="1"/>
  <c r="U108" i="63"/>
  <c r="V108" i="63" s="1"/>
  <c r="W108" i="63" s="1"/>
  <c r="Q108" i="63" l="1"/>
  <c r="R108" i="63" s="1"/>
  <c r="U109" i="63"/>
  <c r="V109" i="63" s="1"/>
  <c r="W109" i="63" s="1"/>
  <c r="P109" i="63"/>
  <c r="Q109" i="63" s="1"/>
  <c r="R109" i="63" s="1"/>
  <c r="Y109" i="61" l="1"/>
  <c r="Z109" i="61" s="1"/>
  <c r="AA109" i="61" s="1"/>
  <c r="P110" i="63"/>
  <c r="R110" i="63" s="1"/>
  <c r="U110" i="63" l="1"/>
  <c r="V110" i="63" s="1"/>
  <c r="Y110" i="61"/>
  <c r="Z110" i="61" s="1"/>
  <c r="Q110" i="63"/>
  <c r="P111" i="63"/>
  <c r="Q111" i="63" s="1"/>
  <c r="U111" i="63"/>
  <c r="W110" i="63" l="1"/>
  <c r="AA110" i="61"/>
  <c r="Y111" i="61"/>
  <c r="Z111" i="61" s="1"/>
  <c r="R111" i="63"/>
  <c r="U112" i="63"/>
  <c r="P112" i="63"/>
  <c r="Y112" i="61" s="1"/>
  <c r="W111" i="63"/>
  <c r="V111" i="63"/>
  <c r="AA111" i="61" l="1"/>
  <c r="R112" i="63"/>
  <c r="Q112" i="63"/>
  <c r="U113" i="63"/>
  <c r="V113" i="63" s="1"/>
  <c r="P113" i="63"/>
  <c r="Y113" i="61" s="1"/>
  <c r="P114" i="63"/>
  <c r="Q114" i="63" s="1"/>
  <c r="R114" i="63" s="1"/>
  <c r="U114" i="63"/>
  <c r="V114" i="63" s="1"/>
  <c r="W114" i="63" s="1"/>
  <c r="W112" i="63"/>
  <c r="V112" i="63"/>
  <c r="AA112" i="61"/>
  <c r="Z112" i="61"/>
  <c r="Q113" i="63" l="1"/>
  <c r="R113" i="63" s="1"/>
  <c r="Y114" i="61"/>
  <c r="Z114" i="61" s="1"/>
  <c r="AA114" i="61" s="1"/>
  <c r="U115" i="63"/>
  <c r="V115" i="63" s="1"/>
  <c r="W115" i="63" s="1"/>
  <c r="P115" i="63"/>
  <c r="Q115" i="63" s="1"/>
  <c r="R115" i="63" s="1"/>
  <c r="W113" i="63"/>
  <c r="Z113" i="61"/>
  <c r="AA113" i="61" s="1"/>
  <c r="Y115" i="61" l="1"/>
  <c r="Z115" i="61" s="1"/>
  <c r="AA115" i="61" s="1"/>
  <c r="P116" i="63"/>
  <c r="Q116" i="63" s="1"/>
  <c r="U116" i="63" l="1"/>
  <c r="W116" i="63" s="1"/>
  <c r="R116" i="63"/>
  <c r="Y116" i="61"/>
  <c r="AA116" i="61" s="1"/>
  <c r="U117" i="63"/>
  <c r="V117" i="63" s="1"/>
  <c r="W117" i="63" s="1"/>
  <c r="P117" i="63"/>
  <c r="Q117" i="63" s="1"/>
  <c r="R117" i="63" s="1"/>
  <c r="V116" i="63" l="1"/>
  <c r="Y117" i="61"/>
  <c r="Z117" i="61" s="1"/>
  <c r="AA117" i="61" s="1"/>
  <c r="Z116" i="61"/>
  <c r="P118" i="63"/>
  <c r="Q118" i="63" s="1"/>
  <c r="R118" i="63" l="1"/>
  <c r="Y118" i="61"/>
  <c r="Z118" i="61" s="1"/>
  <c r="U118" i="63"/>
  <c r="W118" i="63" s="1"/>
  <c r="P119" i="63"/>
  <c r="Y119" i="61" s="1"/>
  <c r="V118" i="63" l="1"/>
  <c r="U119" i="63"/>
  <c r="V119" i="63" s="1"/>
  <c r="AA118" i="61"/>
  <c r="Q119" i="63"/>
  <c r="R119" i="63"/>
  <c r="P120" i="63"/>
  <c r="Q120" i="63" s="1"/>
  <c r="AA119" i="61"/>
  <c r="Z119" i="61"/>
  <c r="W119" i="63" l="1"/>
  <c r="R120" i="63"/>
  <c r="Y120" i="61"/>
  <c r="Z120" i="61" s="1"/>
  <c r="U120" i="63"/>
  <c r="W120" i="63" s="1"/>
  <c r="P121" i="63"/>
  <c r="Y121" i="61" s="1"/>
  <c r="U121" i="63"/>
  <c r="AA120" i="61" l="1"/>
  <c r="Q121" i="63"/>
  <c r="V120" i="63"/>
  <c r="R121" i="63"/>
  <c r="P122" i="63"/>
  <c r="Q122" i="63" s="1"/>
  <c r="R122" i="63" s="1"/>
  <c r="U122" i="63"/>
  <c r="V122" i="63" s="1"/>
  <c r="W122" i="63" s="1"/>
  <c r="Z121" i="61"/>
  <c r="AA121" i="61"/>
  <c r="V121" i="63"/>
  <c r="W121" i="63"/>
  <c r="Y122" i="61" l="1"/>
  <c r="Z122" i="61" s="1"/>
  <c r="AA122" i="61" s="1"/>
  <c r="P123" i="63"/>
  <c r="Y123" i="61" s="1"/>
  <c r="Q123" i="63" l="1"/>
  <c r="R123" i="63"/>
  <c r="U123" i="63"/>
  <c r="W123" i="63" s="1"/>
  <c r="P145" i="63"/>
  <c r="R145" i="63" s="1"/>
  <c r="R146" i="63" s="1"/>
  <c r="AA123" i="61"/>
  <c r="Z123" i="61"/>
  <c r="Y145" i="61" l="1"/>
  <c r="Z145" i="61" s="1"/>
  <c r="Z146" i="61" s="1"/>
  <c r="V123" i="63"/>
  <c r="Q145" i="63"/>
  <c r="Q146" i="63" s="1"/>
  <c r="U145" i="63"/>
  <c r="W145" i="63" s="1"/>
  <c r="W146" i="63" s="1"/>
  <c r="P146" i="63"/>
  <c r="P124" i="63"/>
  <c r="Y124" i="61" s="1"/>
  <c r="AA145" i="61" l="1"/>
  <c r="Y146" i="61"/>
  <c r="AA146" i="61" s="1"/>
  <c r="U146" i="63"/>
  <c r="V145" i="63"/>
  <c r="V146" i="63" s="1"/>
  <c r="R124" i="63"/>
  <c r="U124" i="63"/>
  <c r="W124" i="63" s="1"/>
  <c r="Q124" i="63"/>
  <c r="U125" i="63"/>
  <c r="V125" i="63" s="1"/>
  <c r="W125" i="63" s="1"/>
  <c r="P125" i="63"/>
  <c r="Y125" i="61" s="1"/>
  <c r="Z125" i="61" s="1"/>
  <c r="AA125" i="61" s="1"/>
  <c r="AA124" i="61"/>
  <c r="Z124" i="61"/>
  <c r="V124" i="63" l="1"/>
  <c r="Q125" i="63"/>
  <c r="R125" i="63" s="1"/>
  <c r="P126" i="63"/>
  <c r="Q126" i="63" s="1"/>
  <c r="R126" i="63" s="1"/>
  <c r="U126" i="63" l="1"/>
  <c r="V126" i="63" s="1"/>
  <c r="W126" i="63" s="1"/>
  <c r="U127" i="63"/>
  <c r="V127" i="63" s="1"/>
  <c r="W127" i="63" s="1"/>
  <c r="P127" i="63"/>
  <c r="Y127" i="61" s="1"/>
  <c r="Z127" i="61" s="1"/>
  <c r="AA127" i="61" s="1"/>
  <c r="Y126" i="61"/>
  <c r="Z126" i="61" s="1"/>
  <c r="AA126" i="61" s="1"/>
  <c r="Q127" i="63" l="1"/>
  <c r="R127" i="63" s="1"/>
  <c r="U128" i="63"/>
  <c r="V128" i="63" s="1"/>
  <c r="W128" i="63" s="1"/>
  <c r="P128" i="63"/>
  <c r="Q128" i="63" s="1"/>
  <c r="R128" i="63" s="1"/>
  <c r="Y128" i="61" l="1"/>
  <c r="Z128" i="61" s="1"/>
  <c r="AA128" i="61" s="1"/>
  <c r="U129" i="63"/>
  <c r="P129" i="63"/>
  <c r="Y129" i="61" s="1"/>
  <c r="Q129" i="63" l="1"/>
  <c r="R129" i="63"/>
  <c r="P130" i="63"/>
  <c r="Q130" i="63" s="1"/>
  <c r="R130" i="63" s="1"/>
  <c r="AA129" i="61"/>
  <c r="Z129" i="61"/>
  <c r="U130" i="63"/>
  <c r="V130" i="63" s="1"/>
  <c r="W130" i="63" s="1"/>
  <c r="V129" i="63"/>
  <c r="W129" i="63"/>
  <c r="Y130" i="61" l="1"/>
  <c r="Z130" i="61" s="1"/>
  <c r="AA130" i="61" s="1"/>
  <c r="P131" i="63"/>
  <c r="Q131" i="63" s="1"/>
  <c r="R131" i="63" s="1"/>
  <c r="U131" i="63"/>
  <c r="V131" i="63" s="1"/>
  <c r="W131" i="63" s="1"/>
  <c r="Y131" i="61" l="1"/>
  <c r="Z131" i="61" s="1"/>
  <c r="AA131" i="61" s="1"/>
  <c r="P132" i="63"/>
  <c r="Q132" i="63" s="1"/>
  <c r="R132" i="63" s="1"/>
  <c r="U132" i="63"/>
  <c r="Y132" i="61" l="1"/>
  <c r="Z132" i="61" s="1"/>
  <c r="AA132" i="61" s="1"/>
  <c r="P133" i="63"/>
  <c r="Y133" i="61" s="1"/>
  <c r="V132" i="63"/>
  <c r="W132" i="63" s="1"/>
  <c r="U133" i="63" l="1"/>
  <c r="V133" i="63" s="1"/>
  <c r="W133" i="63" s="1"/>
  <c r="Q133" i="63"/>
  <c r="R133" i="63" s="1"/>
  <c r="P134" i="63"/>
  <c r="R134" i="63" s="1"/>
  <c r="Z133" i="61"/>
  <c r="AA133" i="61" s="1"/>
  <c r="Y134" i="61" l="1"/>
  <c r="Z134" i="61" s="1"/>
  <c r="U134" i="63"/>
  <c r="W134" i="63" s="1"/>
  <c r="Q134" i="63"/>
  <c r="U135" i="63"/>
  <c r="P135" i="63"/>
  <c r="R135" i="63" s="1"/>
  <c r="V134" i="63" l="1"/>
  <c r="AA134" i="61"/>
  <c r="Y135" i="61"/>
  <c r="Z135" i="61" s="1"/>
  <c r="Q135" i="63"/>
  <c r="P136" i="63"/>
  <c r="Y136" i="61" s="1"/>
  <c r="W135" i="63"/>
  <c r="V135" i="63"/>
  <c r="R136" i="63" l="1"/>
  <c r="AA135" i="61"/>
  <c r="U136" i="63"/>
  <c r="W136" i="63" s="1"/>
  <c r="Q136" i="63"/>
  <c r="P137" i="63"/>
  <c r="Y137" i="61" s="1"/>
  <c r="U137" i="63"/>
  <c r="AA136" i="61"/>
  <c r="Z136" i="61"/>
  <c r="V136" i="63" l="1"/>
  <c r="R137" i="63"/>
  <c r="Q137" i="63"/>
  <c r="P138" i="63"/>
  <c r="Q138" i="63" s="1"/>
  <c r="W137" i="63"/>
  <c r="V137" i="63"/>
  <c r="Z137" i="61"/>
  <c r="AA137" i="61"/>
  <c r="Y138" i="61" l="1"/>
  <c r="AA138" i="61" s="1"/>
  <c r="R138" i="63"/>
  <c r="U138" i="63"/>
  <c r="V138" i="63" s="1"/>
  <c r="P139" i="63"/>
  <c r="Q139" i="63" s="1"/>
  <c r="P140" i="63"/>
  <c r="W138" i="63" l="1"/>
  <c r="Z138" i="61"/>
  <c r="U139" i="63"/>
  <c r="V139" i="63" s="1"/>
  <c r="Y139" i="61"/>
  <c r="Z139" i="61" s="1"/>
  <c r="R139" i="63"/>
  <c r="U140" i="63"/>
  <c r="Y140" i="61"/>
  <c r="Q140" i="63"/>
  <c r="W139" i="63" l="1"/>
  <c r="P40" i="63"/>
  <c r="Y40" i="61" s="1"/>
  <c r="P19" i="63"/>
  <c r="R19" i="63" s="1"/>
  <c r="AA139" i="61"/>
  <c r="P50" i="63"/>
  <c r="Y50" i="61" s="1"/>
  <c r="P86" i="63"/>
  <c r="Y86" i="61" s="1"/>
  <c r="Y141" i="61" s="1"/>
  <c r="Z140" i="61"/>
  <c r="R140" i="63"/>
  <c r="V140" i="63"/>
  <c r="U40" i="63" l="1"/>
  <c r="V40" i="63" s="1"/>
  <c r="Y19" i="61"/>
  <c r="Y42" i="61" s="1"/>
  <c r="R40" i="63"/>
  <c r="Q40" i="63"/>
  <c r="R86" i="63"/>
  <c r="P42" i="63"/>
  <c r="U19" i="63"/>
  <c r="W19" i="63" s="1"/>
  <c r="U86" i="63"/>
  <c r="U141" i="63" s="1"/>
  <c r="U50" i="63"/>
  <c r="V50" i="63" s="1"/>
  <c r="W50" i="63" s="1"/>
  <c r="Q19" i="63"/>
  <c r="R50" i="63"/>
  <c r="Q50" i="63"/>
  <c r="P141" i="63"/>
  <c r="Q86" i="63"/>
  <c r="Q141" i="63" s="1"/>
  <c r="AA50" i="61"/>
  <c r="Z50" i="61"/>
  <c r="AA86" i="61"/>
  <c r="Z86" i="61"/>
  <c r="Z141" i="61" s="1"/>
  <c r="AA141" i="61" s="1"/>
  <c r="W140" i="63"/>
  <c r="AA140" i="61"/>
  <c r="Z40" i="61"/>
  <c r="AA40" i="61"/>
  <c r="Z19" i="61" l="1"/>
  <c r="V19" i="63"/>
  <c r="V42" i="63" s="1"/>
  <c r="U42" i="63"/>
  <c r="W40" i="63"/>
  <c r="W86" i="63"/>
  <c r="Q42" i="63"/>
  <c r="R42" i="63" s="1"/>
  <c r="R141" i="63"/>
  <c r="V86" i="63"/>
  <c r="V141" i="63" s="1"/>
  <c r="W141" i="63" s="1"/>
  <c r="AA19" i="61"/>
  <c r="Z42" i="61"/>
  <c r="AA42" i="61" s="1"/>
  <c r="W42" i="63" l="1"/>
  <c r="Z12" i="63" l="1"/>
  <c r="AA12" i="63" s="1"/>
  <c r="AB12" i="63" s="1"/>
  <c r="Z11" i="63"/>
  <c r="AD12" i="61" l="1"/>
  <c r="AE12" i="63"/>
  <c r="AG12" i="63" s="1"/>
  <c r="AD11" i="61"/>
  <c r="AE11" i="63"/>
  <c r="AG11" i="63" s="1"/>
  <c r="AA11" i="63"/>
  <c r="AB11" i="63" s="1"/>
  <c r="AF12" i="63" l="1"/>
  <c r="AF11" i="63"/>
  <c r="Z13" i="63"/>
  <c r="Z14" i="63"/>
  <c r="AE13" i="63" l="1"/>
  <c r="AG13" i="63" s="1"/>
  <c r="AD14" i="61"/>
  <c r="AD13" i="61"/>
  <c r="AE14" i="63"/>
  <c r="AG14" i="63" s="1"/>
  <c r="AA14" i="63"/>
  <c r="AB14" i="63" s="1"/>
  <c r="AA13" i="63"/>
  <c r="AB13" i="63" s="1"/>
  <c r="Z15" i="63" l="1"/>
  <c r="AA15" i="63" s="1"/>
  <c r="AE15" i="63"/>
  <c r="AF15" i="63" s="1"/>
  <c r="AF13" i="63"/>
  <c r="AF13" i="61"/>
  <c r="AE13" i="61"/>
  <c r="AF14" i="63"/>
  <c r="AB15" i="63" l="1"/>
  <c r="AD15" i="61"/>
  <c r="AG15" i="63"/>
  <c r="Z58" i="63" l="1"/>
  <c r="AD58" i="61" l="1"/>
  <c r="AE58" i="63"/>
  <c r="AB58" i="63"/>
  <c r="AA58" i="63"/>
  <c r="AE58" i="61" l="1"/>
  <c r="AF58" i="61"/>
  <c r="AF58" i="63"/>
  <c r="AG58" i="63"/>
  <c r="Z60" i="63"/>
  <c r="AD60" i="61" l="1"/>
  <c r="AE60" i="63"/>
  <c r="AF60" i="63" s="1"/>
  <c r="AA60" i="63"/>
  <c r="AB60" i="63" s="1"/>
  <c r="AG60" i="63" l="1"/>
  <c r="Z64" i="63" l="1"/>
  <c r="AD64" i="61" l="1"/>
  <c r="AB64" i="63"/>
  <c r="AA64" i="63"/>
  <c r="AE64" i="63" l="1"/>
  <c r="AF64" i="63" s="1"/>
  <c r="AE64" i="61"/>
  <c r="AF64" i="61"/>
  <c r="AG64" i="63" l="1"/>
  <c r="Z68" i="63"/>
  <c r="AD68" i="61" l="1"/>
  <c r="AE68" i="63"/>
  <c r="AF68" i="63" s="1"/>
  <c r="AA68" i="63"/>
  <c r="AB68" i="63" s="1"/>
  <c r="AG68" i="63" l="1"/>
  <c r="Z70" i="63"/>
  <c r="AE70" i="63" l="1"/>
  <c r="AG70" i="63" s="1"/>
  <c r="AD70" i="61"/>
  <c r="AA70" i="63"/>
  <c r="AB70" i="63" s="1"/>
  <c r="AF70" i="63" l="1"/>
  <c r="AE70" i="61"/>
  <c r="AF70" i="61" s="1"/>
  <c r="Z76" i="63" l="1"/>
  <c r="AB76" i="63" s="1"/>
  <c r="AD76" i="61" l="1"/>
  <c r="AF76" i="61" s="1"/>
  <c r="AE76" i="61" s="1"/>
  <c r="AE76" i="63"/>
  <c r="AG76" i="63" s="1"/>
  <c r="AA76" i="63"/>
  <c r="AF76" i="63" l="1"/>
  <c r="Z80" i="63" l="1"/>
  <c r="AD80" i="61" l="1"/>
  <c r="AE80" i="63"/>
  <c r="AG80" i="63" s="1"/>
  <c r="AB80" i="63"/>
  <c r="AA80" i="63"/>
  <c r="AF80" i="63" l="1"/>
  <c r="Z82" i="63"/>
  <c r="AD82" i="61" l="1"/>
  <c r="AE82" i="63"/>
  <c r="AF82" i="63" s="1"/>
  <c r="AA82" i="63"/>
  <c r="AB82" i="63"/>
  <c r="AE82" i="61" l="1"/>
  <c r="AF82" i="61" s="1"/>
  <c r="AG82" i="63"/>
  <c r="Z84" i="63" l="1"/>
  <c r="AD84" i="61" l="1"/>
  <c r="AE84" i="63"/>
  <c r="AG84" i="63" s="1"/>
  <c r="AB84" i="63"/>
  <c r="AA84" i="63"/>
  <c r="AF84" i="61" l="1"/>
  <c r="AE84" i="61" s="1"/>
  <c r="AF84" i="63"/>
  <c r="Z87" i="63" l="1"/>
  <c r="AD87" i="61" l="1"/>
  <c r="AE87" i="63"/>
  <c r="AF87" i="63" s="1"/>
  <c r="AB87" i="63"/>
  <c r="AA87" i="63"/>
  <c r="AF87" i="61" l="1"/>
  <c r="AE87" i="61" s="1"/>
  <c r="AG87" i="63"/>
  <c r="Z89" i="63"/>
  <c r="AD89" i="61" l="1"/>
  <c r="AE89" i="63"/>
  <c r="AB89" i="63"/>
  <c r="AA89" i="63"/>
  <c r="AE89" i="61" l="1"/>
  <c r="AF89" i="61"/>
  <c r="AG89" i="63"/>
  <c r="AF89" i="63"/>
  <c r="Z91" i="63" l="1"/>
  <c r="AD91" i="61" l="1"/>
  <c r="AE91" i="63"/>
  <c r="AF91" i="63" s="1"/>
  <c r="AA91" i="63"/>
  <c r="AB91" i="63"/>
  <c r="AF91" i="61" l="1"/>
  <c r="AE91" i="61" s="1"/>
  <c r="AG91" i="63"/>
  <c r="Z103" i="63" l="1"/>
  <c r="AE103" i="63" l="1"/>
  <c r="AG103" i="63" s="1"/>
  <c r="AD103" i="61"/>
  <c r="AA103" i="63"/>
  <c r="AB103" i="63"/>
  <c r="AF103" i="63" l="1"/>
  <c r="AF103" i="61"/>
  <c r="AE103" i="61" s="1"/>
  <c r="Z105" i="63"/>
  <c r="AD105" i="61" l="1"/>
  <c r="AE105" i="63"/>
  <c r="AF105" i="63" s="1"/>
  <c r="AA105" i="63"/>
  <c r="AB105" i="63"/>
  <c r="AF105" i="61" l="1"/>
  <c r="AE105" i="61"/>
  <c r="AG105" i="63"/>
  <c r="Z111" i="63" l="1"/>
  <c r="AD111" i="61" l="1"/>
  <c r="AE111" i="63"/>
  <c r="AG111" i="63" s="1"/>
  <c r="Z113" i="63"/>
  <c r="AA111" i="63"/>
  <c r="AB111" i="63"/>
  <c r="AF111" i="61" l="1"/>
  <c r="AE111" i="61" s="1"/>
  <c r="AD113" i="61"/>
  <c r="AF111" i="63"/>
  <c r="AE113" i="63"/>
  <c r="AF113" i="63" s="1"/>
  <c r="AA113" i="63"/>
  <c r="AB113" i="63" s="1"/>
  <c r="AG113" i="63" l="1"/>
  <c r="Z119" i="63" l="1"/>
  <c r="AD119" i="61" l="1"/>
  <c r="AE119" i="63"/>
  <c r="AA119" i="63"/>
  <c r="AB119" i="63"/>
  <c r="AE119" i="61" l="1"/>
  <c r="AF119" i="61"/>
  <c r="AG119" i="63"/>
  <c r="AF119" i="63"/>
  <c r="Z121" i="63"/>
  <c r="AD121" i="61" l="1"/>
  <c r="AE121" i="63"/>
  <c r="AG121" i="63" s="1"/>
  <c r="AB121" i="63"/>
  <c r="AA121" i="63"/>
  <c r="AE121" i="61" l="1"/>
  <c r="AF121" i="61"/>
  <c r="AF121" i="63"/>
  <c r="Z133" i="63" l="1"/>
  <c r="AD133" i="61" l="1"/>
  <c r="AE133" i="63"/>
  <c r="AA133" i="63"/>
  <c r="AB133" i="63"/>
  <c r="AG133" i="63" l="1"/>
  <c r="AF133" i="63"/>
  <c r="Z135" i="63"/>
  <c r="AD135" i="61" l="1"/>
  <c r="AE135" i="63"/>
  <c r="AG135" i="63" s="1"/>
  <c r="AB135" i="63"/>
  <c r="AA135" i="63"/>
  <c r="AF135" i="63" l="1"/>
  <c r="AF135" i="61"/>
  <c r="AE135" i="61" s="1"/>
  <c r="Z137" i="63"/>
  <c r="AD137" i="61" l="1"/>
  <c r="AE137" i="63"/>
  <c r="AF137" i="63" s="1"/>
  <c r="AA137" i="63"/>
  <c r="AB137" i="63"/>
  <c r="AF137" i="61" l="1"/>
  <c r="AE137" i="61"/>
  <c r="AG137" i="63"/>
  <c r="Z139" i="63"/>
  <c r="Z29" i="63" l="1"/>
  <c r="Z63" i="63"/>
  <c r="AE139" i="63"/>
  <c r="AF139" i="63" s="1"/>
  <c r="AD139" i="61"/>
  <c r="Z79" i="63"/>
  <c r="AA139" i="63"/>
  <c r="AB139" i="63"/>
  <c r="AE129" i="63" l="1"/>
  <c r="AG129" i="63" s="1"/>
  <c r="Z31" i="63"/>
  <c r="AD31" i="61" s="1"/>
  <c r="Z86" i="63"/>
  <c r="AD86" i="61" s="1"/>
  <c r="AF86" i="61" s="1"/>
  <c r="AE86" i="61" s="1"/>
  <c r="Z116" i="63"/>
  <c r="AA116" i="63" s="1"/>
  <c r="Z50" i="63"/>
  <c r="AD50" i="61" s="1"/>
  <c r="Z129" i="63"/>
  <c r="AD129" i="61" s="1"/>
  <c r="AE19" i="63"/>
  <c r="Z19" i="63"/>
  <c r="AA19" i="63" s="1"/>
  <c r="Z17" i="63"/>
  <c r="AA17" i="63" s="1"/>
  <c r="AB17" i="63" s="1"/>
  <c r="Z123" i="63"/>
  <c r="AB123" i="63" s="1"/>
  <c r="AE86" i="63"/>
  <c r="AG139" i="63"/>
  <c r="AD79" i="61"/>
  <c r="AE139" i="61"/>
  <c r="AF139" i="61"/>
  <c r="AD63" i="61"/>
  <c r="AD29" i="61"/>
  <c r="AE50" i="63"/>
  <c r="AF50" i="63" s="1"/>
  <c r="Z83" i="63"/>
  <c r="Z20" i="63"/>
  <c r="Z88" i="63"/>
  <c r="Z78" i="63"/>
  <c r="Z34" i="63"/>
  <c r="Z16" i="63"/>
  <c r="Z21" i="63"/>
  <c r="Z65" i="63"/>
  <c r="Z33" i="63"/>
  <c r="Z90" i="63"/>
  <c r="Z25" i="63"/>
  <c r="Z69" i="63"/>
  <c r="Z136" i="63"/>
  <c r="Z59" i="63"/>
  <c r="Z66" i="63"/>
  <c r="Z108" i="63"/>
  <c r="Z97" i="63"/>
  <c r="Z95" i="63"/>
  <c r="Z127" i="63"/>
  <c r="Z62" i="63"/>
  <c r="AA63" i="63"/>
  <c r="AB63" i="63" s="1"/>
  <c r="Z37" i="63"/>
  <c r="Z77" i="63"/>
  <c r="Z144" i="63"/>
  <c r="Z125" i="63"/>
  <c r="Z41" i="63"/>
  <c r="Z120" i="63"/>
  <c r="Z114" i="63"/>
  <c r="Z101" i="63"/>
  <c r="Z67" i="63"/>
  <c r="Z124" i="63"/>
  <c r="Z126" i="63"/>
  <c r="Z100" i="63"/>
  <c r="Z72" i="63"/>
  <c r="Z140" i="63"/>
  <c r="Z128" i="63"/>
  <c r="Z94" i="63"/>
  <c r="Z115" i="63"/>
  <c r="Z32" i="63"/>
  <c r="Z110" i="63"/>
  <c r="Z132" i="63"/>
  <c r="Z85" i="63"/>
  <c r="Z98" i="63"/>
  <c r="Z130" i="63"/>
  <c r="Z99" i="63"/>
  <c r="Z26" i="63"/>
  <c r="Z81" i="63"/>
  <c r="Z40" i="63"/>
  <c r="Z117" i="63"/>
  <c r="Z122" i="63"/>
  <c r="Z38" i="63"/>
  <c r="Z71" i="63"/>
  <c r="Z75" i="63"/>
  <c r="Z131" i="63"/>
  <c r="Z96" i="63"/>
  <c r="Z118" i="63"/>
  <c r="Z30" i="63"/>
  <c r="Z35" i="63"/>
  <c r="Z109" i="63"/>
  <c r="Z23" i="63"/>
  <c r="Z107" i="63"/>
  <c r="Z74" i="63"/>
  <c r="Z93" i="63"/>
  <c r="AB29" i="63"/>
  <c r="AA29" i="63"/>
  <c r="Z27" i="63"/>
  <c r="Z36" i="63"/>
  <c r="Z22" i="63"/>
  <c r="Z24" i="63"/>
  <c r="Z134" i="63"/>
  <c r="Z28" i="63"/>
  <c r="Z18" i="63"/>
  <c r="Z112" i="63"/>
  <c r="Z138" i="63"/>
  <c r="Z57" i="63"/>
  <c r="Z73" i="63"/>
  <c r="Z39" i="63"/>
  <c r="Z106" i="63"/>
  <c r="AA79" i="63"/>
  <c r="AB79" i="63" s="1"/>
  <c r="Z145" i="63"/>
  <c r="Z104" i="63"/>
  <c r="Z92" i="63"/>
  <c r="Z102" i="63"/>
  <c r="Z61" i="63"/>
  <c r="AE29" i="63" l="1"/>
  <c r="AF29" i="63" s="1"/>
  <c r="AE79" i="63"/>
  <c r="AF79" i="63" s="1"/>
  <c r="AG79" i="63" s="1"/>
  <c r="AA31" i="63"/>
  <c r="AD19" i="61"/>
  <c r="AE63" i="63"/>
  <c r="AF63" i="63" s="1"/>
  <c r="AG63" i="63" s="1"/>
  <c r="AE116" i="63"/>
  <c r="AG116" i="63" s="1"/>
  <c r="AB86" i="63"/>
  <c r="AA86" i="63"/>
  <c r="AB31" i="63"/>
  <c r="AE17" i="63"/>
  <c r="AG17" i="63" s="1"/>
  <c r="AD116" i="61"/>
  <c r="AE116" i="61" s="1"/>
  <c r="AD17" i="61"/>
  <c r="AA129" i="63"/>
  <c r="AE31" i="63"/>
  <c r="AF31" i="63" s="1"/>
  <c r="AB116" i="63"/>
  <c r="AB50" i="63"/>
  <c r="AA123" i="63"/>
  <c r="AD123" i="61"/>
  <c r="AE123" i="61" s="1"/>
  <c r="AB129" i="63"/>
  <c r="AA50" i="63"/>
  <c r="AE123" i="63"/>
  <c r="AF123" i="63" s="1"/>
  <c r="AB19" i="63"/>
  <c r="AF19" i="63"/>
  <c r="AG19" i="63" s="1"/>
  <c r="AG86" i="63"/>
  <c r="AF86" i="63"/>
  <c r="AE23" i="63"/>
  <c r="AG23" i="63" s="1"/>
  <c r="AE124" i="63"/>
  <c r="AG124" i="63" s="1"/>
  <c r="AE34" i="63"/>
  <c r="AF34" i="63" s="1"/>
  <c r="AE100" i="63"/>
  <c r="AF100" i="63" s="1"/>
  <c r="AG100" i="63" s="1"/>
  <c r="AE67" i="63"/>
  <c r="AF67" i="63" s="1"/>
  <c r="AG67" i="63" s="1"/>
  <c r="AE59" i="63"/>
  <c r="AF59" i="63" s="1"/>
  <c r="AG59" i="63" s="1"/>
  <c r="AE120" i="63"/>
  <c r="AG120" i="63" s="1"/>
  <c r="AE16" i="63"/>
  <c r="AG16" i="63" s="1"/>
  <c r="AE134" i="63"/>
  <c r="AF134" i="63" s="1"/>
  <c r="AE74" i="63"/>
  <c r="AF74" i="63" s="1"/>
  <c r="AG74" i="63" s="1"/>
  <c r="AE37" i="63"/>
  <c r="AF37" i="63" s="1"/>
  <c r="AE102" i="63"/>
  <c r="AF102" i="63" s="1"/>
  <c r="AG102" i="63" s="1"/>
  <c r="AE81" i="63"/>
  <c r="AG81" i="63" s="1"/>
  <c r="AE38" i="63"/>
  <c r="AF38" i="63" s="1"/>
  <c r="AE98" i="63"/>
  <c r="AF98" i="63" s="1"/>
  <c r="AG98" i="63" s="1"/>
  <c r="AE20" i="63"/>
  <c r="AF20" i="63" s="1"/>
  <c r="AG20" i="63" s="1"/>
  <c r="AE125" i="63"/>
  <c r="AG125" i="63" s="1"/>
  <c r="AE41" i="63"/>
  <c r="AG41" i="63" s="1"/>
  <c r="AE78" i="63"/>
  <c r="AF78" i="63" s="1"/>
  <c r="AG78" i="63" s="1"/>
  <c r="AE115" i="63"/>
  <c r="AF115" i="63" s="1"/>
  <c r="AG115" i="63" s="1"/>
  <c r="AE127" i="63"/>
  <c r="AF127" i="63" s="1"/>
  <c r="AG127" i="63" s="1"/>
  <c r="AE71" i="63"/>
  <c r="AG71" i="63" s="1"/>
  <c r="AE136" i="63"/>
  <c r="AG136" i="63" s="1"/>
  <c r="AD145" i="61"/>
  <c r="AD99" i="61"/>
  <c r="AD108" i="61"/>
  <c r="AD69" i="61"/>
  <c r="AD104" i="61"/>
  <c r="AD23" i="61"/>
  <c r="AD130" i="61"/>
  <c r="AD62" i="61"/>
  <c r="AE63" i="61"/>
  <c r="AD93" i="61"/>
  <c r="AD117" i="61"/>
  <c r="AD120" i="61"/>
  <c r="AD18" i="61"/>
  <c r="AD32" i="61"/>
  <c r="AD140" i="61"/>
  <c r="AD101" i="61"/>
  <c r="AD22" i="61"/>
  <c r="AD107" i="61"/>
  <c r="AD40" i="61"/>
  <c r="AD98" i="61"/>
  <c r="AD132" i="61"/>
  <c r="AD110" i="61"/>
  <c r="AD126" i="61"/>
  <c r="AD77" i="61"/>
  <c r="AD97" i="61"/>
  <c r="AD136" i="61"/>
  <c r="AD25" i="61"/>
  <c r="AD90" i="61"/>
  <c r="AE131" i="63"/>
  <c r="AF131" i="63" s="1"/>
  <c r="AG131" i="63" s="1"/>
  <c r="AE27" i="63"/>
  <c r="AF27" i="63" s="1"/>
  <c r="AE94" i="63"/>
  <c r="AF94" i="63" s="1"/>
  <c r="AE90" i="63"/>
  <c r="AG90" i="63" s="1"/>
  <c r="AD73" i="61"/>
  <c r="AD134" i="61"/>
  <c r="AD92" i="61"/>
  <c r="AD37" i="61"/>
  <c r="AD21" i="61"/>
  <c r="AD20" i="61"/>
  <c r="AD122" i="61"/>
  <c r="AD81" i="61"/>
  <c r="AD41" i="61"/>
  <c r="AF129" i="61"/>
  <c r="AE129" i="61" s="1"/>
  <c r="AE36" i="63"/>
  <c r="AG36" i="63" s="1"/>
  <c r="AE110" i="63"/>
  <c r="AF110" i="63" s="1"/>
  <c r="AE26" i="63"/>
  <c r="AG26" i="63" s="1"/>
  <c r="AE97" i="63"/>
  <c r="AF97" i="63" s="1"/>
  <c r="AG97" i="63" s="1"/>
  <c r="AE112" i="63"/>
  <c r="AG112" i="63" s="1"/>
  <c r="AG50" i="63"/>
  <c r="AD30" i="61"/>
  <c r="AD127" i="61"/>
  <c r="AE79" i="61"/>
  <c r="AF79" i="61" s="1"/>
  <c r="AD115" i="61"/>
  <c r="AD78" i="61"/>
  <c r="AD131" i="61"/>
  <c r="AD26" i="61"/>
  <c r="AD72" i="61"/>
  <c r="AD33" i="61"/>
  <c r="AD35" i="61"/>
  <c r="AF31" i="61"/>
  <c r="AE31" i="61" s="1"/>
  <c r="AD102" i="61"/>
  <c r="AD57" i="61"/>
  <c r="AD109" i="61"/>
  <c r="AD75" i="61"/>
  <c r="AD38" i="61"/>
  <c r="AD85" i="61"/>
  <c r="AD94" i="61"/>
  <c r="AD124" i="61"/>
  <c r="AD16" i="61"/>
  <c r="AD88" i="61"/>
  <c r="AE109" i="63"/>
  <c r="AF109" i="63" s="1"/>
  <c r="AG109" i="63" s="1"/>
  <c r="AE62" i="63"/>
  <c r="AF62" i="63" s="1"/>
  <c r="AG62" i="63" s="1"/>
  <c r="AE35" i="63"/>
  <c r="AF35" i="63" s="1"/>
  <c r="AE145" i="63"/>
  <c r="AF145" i="63" s="1"/>
  <c r="AG145" i="63" s="1"/>
  <c r="AE57" i="63"/>
  <c r="AG57" i="63" s="1"/>
  <c r="AE24" i="63"/>
  <c r="AF24" i="63" s="1"/>
  <c r="AD36" i="61"/>
  <c r="AD74" i="61"/>
  <c r="AD96" i="61"/>
  <c r="AD100" i="61"/>
  <c r="AD138" i="61"/>
  <c r="AD125" i="61"/>
  <c r="AD95" i="61"/>
  <c r="AD118" i="61"/>
  <c r="AD114" i="61"/>
  <c r="AD71" i="61"/>
  <c r="AD67" i="61"/>
  <c r="AD66" i="61"/>
  <c r="AD34" i="61"/>
  <c r="AD83" i="61"/>
  <c r="AF50" i="61"/>
  <c r="AE50" i="61" s="1"/>
  <c r="AD39" i="61"/>
  <c r="AD61" i="61"/>
  <c r="AD106" i="61"/>
  <c r="AD112" i="61"/>
  <c r="AD28" i="61"/>
  <c r="AD24" i="61"/>
  <c r="AD27" i="61"/>
  <c r="AD128" i="61"/>
  <c r="AD144" i="61"/>
  <c r="AD59" i="61"/>
  <c r="AD65" i="61"/>
  <c r="AF29" i="61"/>
  <c r="AE29" i="61"/>
  <c r="AE40" i="63"/>
  <c r="AG40" i="63" s="1"/>
  <c r="AE85" i="63"/>
  <c r="AG85" i="63" s="1"/>
  <c r="AF129" i="63"/>
  <c r="AE108" i="63"/>
  <c r="AF108" i="63" s="1"/>
  <c r="AG108" i="63" s="1"/>
  <c r="AE118" i="63"/>
  <c r="AG118" i="63" s="1"/>
  <c r="AE106" i="63"/>
  <c r="AF106" i="63" s="1"/>
  <c r="AE72" i="63"/>
  <c r="AF72" i="63" s="1"/>
  <c r="AG72" i="63" s="1"/>
  <c r="AE144" i="63"/>
  <c r="AE69" i="63"/>
  <c r="AF69" i="63" s="1"/>
  <c r="AE65" i="63"/>
  <c r="AE130" i="63"/>
  <c r="AE104" i="63"/>
  <c r="AF104" i="63" s="1"/>
  <c r="AG104" i="63" s="1"/>
  <c r="AE73" i="63"/>
  <c r="AF73" i="63" s="1"/>
  <c r="AE88" i="63"/>
  <c r="AF88" i="63" s="1"/>
  <c r="AE30" i="63"/>
  <c r="AG30" i="63" s="1"/>
  <c r="AE117" i="63"/>
  <c r="AF117" i="63" s="1"/>
  <c r="AG117" i="63" s="1"/>
  <c r="AE107" i="63"/>
  <c r="AF107" i="63" s="1"/>
  <c r="AG107" i="63" s="1"/>
  <c r="AE96" i="63"/>
  <c r="AF96" i="63" s="1"/>
  <c r="AG96" i="63" s="1"/>
  <c r="AE21" i="63"/>
  <c r="AF21" i="63" s="1"/>
  <c r="AG21" i="63" s="1"/>
  <c r="AE83" i="63"/>
  <c r="AF83" i="63" s="1"/>
  <c r="AG83" i="63" s="1"/>
  <c r="AE28" i="63"/>
  <c r="AG28" i="63" s="1"/>
  <c r="AE114" i="63"/>
  <c r="AG114" i="63" s="1"/>
  <c r="AE77" i="63"/>
  <c r="AE25" i="63"/>
  <c r="AG25" i="63" s="1"/>
  <c r="AE33" i="63"/>
  <c r="AF33" i="63" s="1"/>
  <c r="AE128" i="63"/>
  <c r="AF128" i="63" s="1"/>
  <c r="AG128" i="63" s="1"/>
  <c r="AE75" i="63"/>
  <c r="AF75" i="63" s="1"/>
  <c r="AE122" i="63"/>
  <c r="AF122" i="63" s="1"/>
  <c r="AG122" i="63" s="1"/>
  <c r="AE138" i="63"/>
  <c r="AG138" i="63" s="1"/>
  <c r="AE18" i="63"/>
  <c r="AF18" i="63" s="1"/>
  <c r="AG18" i="63" s="1"/>
  <c r="AE99" i="63"/>
  <c r="AF99" i="63" s="1"/>
  <c r="AG99" i="63" s="1"/>
  <c r="AE32" i="63"/>
  <c r="AG32" i="63" s="1"/>
  <c r="AE140" i="63"/>
  <c r="AF140" i="63" s="1"/>
  <c r="AG140" i="63" s="1"/>
  <c r="AE61" i="63"/>
  <c r="AF61" i="63" s="1"/>
  <c r="AE92" i="63"/>
  <c r="AF92" i="63" s="1"/>
  <c r="AG92" i="63" s="1"/>
  <c r="AE126" i="63"/>
  <c r="AF126" i="63" s="1"/>
  <c r="AG126" i="63" s="1"/>
  <c r="AE22" i="63"/>
  <c r="AF22" i="63" s="1"/>
  <c r="AE39" i="63"/>
  <c r="AG39" i="63" s="1"/>
  <c r="AE93" i="63"/>
  <c r="AF93" i="63" s="1"/>
  <c r="AG93" i="63" s="1"/>
  <c r="AE66" i="63"/>
  <c r="AF66" i="63" s="1"/>
  <c r="AG66" i="63" s="1"/>
  <c r="AE101" i="63"/>
  <c r="AF101" i="63" s="1"/>
  <c r="AG101" i="63" s="1"/>
  <c r="AE132" i="63"/>
  <c r="AF132" i="63" s="1"/>
  <c r="AG132" i="63" s="1"/>
  <c r="AE95" i="63"/>
  <c r="AF95" i="63" s="1"/>
  <c r="AG95" i="63" s="1"/>
  <c r="AA22" i="63"/>
  <c r="AB22" i="63"/>
  <c r="AA23" i="63"/>
  <c r="AB23" i="63"/>
  <c r="AA104" i="63"/>
  <c r="AB104" i="63" s="1"/>
  <c r="AA57" i="63"/>
  <c r="AB57" i="63"/>
  <c r="Z141" i="63"/>
  <c r="AA138" i="63"/>
  <c r="AB138" i="63"/>
  <c r="AB27" i="63"/>
  <c r="AA27" i="63"/>
  <c r="AA35" i="63"/>
  <c r="AB35" i="63"/>
  <c r="AB118" i="63"/>
  <c r="AA118" i="63"/>
  <c r="AA96" i="63"/>
  <c r="AB96" i="63" s="1"/>
  <c r="AB40" i="63"/>
  <c r="AA40" i="63"/>
  <c r="AA26" i="63"/>
  <c r="AB26" i="63"/>
  <c r="AA100" i="63"/>
  <c r="AB100" i="63" s="1"/>
  <c r="AA106" i="63"/>
  <c r="AB106" i="63"/>
  <c r="AA73" i="63"/>
  <c r="AB73" i="63"/>
  <c r="AB28" i="63"/>
  <c r="AA28" i="63"/>
  <c r="AB134" i="63"/>
  <c r="AA134" i="63"/>
  <c r="AA122" i="63"/>
  <c r="AB122" i="63" s="1"/>
  <c r="AA98" i="63"/>
  <c r="AB98" i="63" s="1"/>
  <c r="AB85" i="63"/>
  <c r="AA85" i="63"/>
  <c r="AA115" i="63"/>
  <c r="AB115" i="63" s="1"/>
  <c r="AB124" i="63"/>
  <c r="AA124" i="63"/>
  <c r="AA144" i="63"/>
  <c r="AB144" i="63" s="1"/>
  <c r="Z146" i="63"/>
  <c r="AA62" i="63"/>
  <c r="AB62" i="63" s="1"/>
  <c r="AA21" i="63"/>
  <c r="AB21" i="63" s="1"/>
  <c r="AA83" i="63"/>
  <c r="AB83" i="63" s="1"/>
  <c r="AB39" i="63"/>
  <c r="AA39" i="63"/>
  <c r="AA18" i="63"/>
  <c r="AB18" i="63" s="1"/>
  <c r="AA24" i="63"/>
  <c r="AB24" i="63"/>
  <c r="AA93" i="63"/>
  <c r="AB93" i="63" s="1"/>
  <c r="AA74" i="63"/>
  <c r="AB74" i="63" s="1"/>
  <c r="AA107" i="63"/>
  <c r="AB107" i="63" s="1"/>
  <c r="AB75" i="63"/>
  <c r="AA75" i="63"/>
  <c r="AB71" i="63"/>
  <c r="AA71" i="63"/>
  <c r="AA38" i="63"/>
  <c r="AB38" i="63"/>
  <c r="AA117" i="63"/>
  <c r="AB117" i="63" s="1"/>
  <c r="AA110" i="63"/>
  <c r="AB110" i="63"/>
  <c r="AA140" i="63"/>
  <c r="AB140" i="63" s="1"/>
  <c r="AA126" i="63"/>
  <c r="AB126" i="63" s="1"/>
  <c r="AA114" i="63"/>
  <c r="AB114" i="63" s="1"/>
  <c r="AB37" i="63"/>
  <c r="AA37" i="63"/>
  <c r="AA95" i="63"/>
  <c r="AB95" i="63" s="1"/>
  <c r="AA97" i="63"/>
  <c r="AB97" i="63" s="1"/>
  <c r="AA69" i="63"/>
  <c r="AB69" i="63" s="1"/>
  <c r="AA90" i="63"/>
  <c r="AB90" i="63"/>
  <c r="AA65" i="63"/>
  <c r="AB65" i="63" s="1"/>
  <c r="AA16" i="63"/>
  <c r="AB16" i="63"/>
  <c r="Z42" i="63"/>
  <c r="AA34" i="63"/>
  <c r="AB34" i="63"/>
  <c r="AA78" i="63"/>
  <c r="AB78" i="63" s="1"/>
  <c r="AA88" i="63"/>
  <c r="AB88" i="63" s="1"/>
  <c r="AA102" i="63"/>
  <c r="AB102" i="63" s="1"/>
  <c r="AA130" i="63"/>
  <c r="AB130" i="63" s="1"/>
  <c r="AA132" i="63"/>
  <c r="AB132" i="63" s="1"/>
  <c r="AB32" i="63"/>
  <c r="AA32" i="63"/>
  <c r="AA94" i="63"/>
  <c r="AB94" i="63" s="1"/>
  <c r="AA128" i="63"/>
  <c r="AB128" i="63" s="1"/>
  <c r="AA72" i="63"/>
  <c r="AB72" i="63" s="1"/>
  <c r="AA67" i="63"/>
  <c r="AB67" i="63" s="1"/>
  <c r="AA101" i="63"/>
  <c r="AB101" i="63" s="1"/>
  <c r="AB120" i="63"/>
  <c r="AA120" i="63"/>
  <c r="AA77" i="63"/>
  <c r="AB77" i="63" s="1"/>
  <c r="AA127" i="63"/>
  <c r="AB127" i="63" s="1"/>
  <c r="AA20" i="63"/>
  <c r="AB20" i="63" s="1"/>
  <c r="AA61" i="63"/>
  <c r="AB61" i="63"/>
  <c r="AA92" i="63"/>
  <c r="AB92" i="63" s="1"/>
  <c r="AA145" i="63"/>
  <c r="AB145" i="63" s="1"/>
  <c r="AB112" i="63"/>
  <c r="AA112" i="63"/>
  <c r="AB36" i="63"/>
  <c r="AA36" i="63"/>
  <c r="AA109" i="63"/>
  <c r="AB109" i="63" s="1"/>
  <c r="AA30" i="63"/>
  <c r="AB30" i="63"/>
  <c r="AA131" i="63"/>
  <c r="AB131" i="63" s="1"/>
  <c r="AB81" i="63"/>
  <c r="AA81" i="63"/>
  <c r="AA99" i="63"/>
  <c r="AB99" i="63" s="1"/>
  <c r="AA41" i="63"/>
  <c r="AB41" i="63"/>
  <c r="AA125" i="63"/>
  <c r="AB125" i="63" s="1"/>
  <c r="AA108" i="63"/>
  <c r="AB108" i="63" s="1"/>
  <c r="AA66" i="63"/>
  <c r="AB66" i="63" s="1"/>
  <c r="AA59" i="63"/>
  <c r="AB59" i="63" s="1"/>
  <c r="AB136" i="63"/>
  <c r="AA136" i="63"/>
  <c r="AA25" i="63"/>
  <c r="AB25" i="63"/>
  <c r="AA33" i="63"/>
  <c r="AB33" i="63"/>
  <c r="AG29" i="63" l="1"/>
  <c r="AF116" i="63"/>
  <c r="AG31" i="63"/>
  <c r="AG123" i="63"/>
  <c r="AF116" i="61"/>
  <c r="AF123" i="61"/>
  <c r="AF17" i="63"/>
  <c r="AF124" i="63"/>
  <c r="AF16" i="63"/>
  <c r="AG37" i="63"/>
  <c r="AG94" i="63"/>
  <c r="AG110" i="63"/>
  <c r="AF136" i="63"/>
  <c r="AF41" i="63"/>
  <c r="AG34" i="63"/>
  <c r="AF40" i="63"/>
  <c r="AG22" i="63"/>
  <c r="AF120" i="63"/>
  <c r="AG88" i="63"/>
  <c r="AG134" i="63"/>
  <c r="AF23" i="63"/>
  <c r="AF36" i="63"/>
  <c r="AG38" i="63"/>
  <c r="AF114" i="63"/>
  <c r="AF81" i="63"/>
  <c r="AG75" i="63"/>
  <c r="AF26" i="63"/>
  <c r="AF125" i="63"/>
  <c r="AF30" i="63"/>
  <c r="AF85" i="63"/>
  <c r="AG33" i="63"/>
  <c r="AG27" i="63"/>
  <c r="AF71" i="63"/>
  <c r="AG24" i="63"/>
  <c r="AF57" i="63"/>
  <c r="AF25" i="63"/>
  <c r="AF39" i="63"/>
  <c r="AF112" i="63"/>
  <c r="AE145" i="61"/>
  <c r="AF145" i="61" s="1"/>
  <c r="AE83" i="61"/>
  <c r="AE125" i="61"/>
  <c r="AF125" i="61"/>
  <c r="AF57" i="61"/>
  <c r="AE57" i="61" s="1"/>
  <c r="AD141" i="61"/>
  <c r="AF81" i="61"/>
  <c r="AE81" i="61" s="1"/>
  <c r="AF35" i="61"/>
  <c r="AE35" i="61" s="1"/>
  <c r="AF90" i="61"/>
  <c r="AE90" i="61" s="1"/>
  <c r="AE18" i="61"/>
  <c r="AF36" i="61"/>
  <c r="AE36" i="61" s="1"/>
  <c r="AE41" i="61"/>
  <c r="AF41" i="61"/>
  <c r="AE21" i="61"/>
  <c r="AF21" i="61" s="1"/>
  <c r="AF73" i="61"/>
  <c r="AE73" i="61" s="1"/>
  <c r="AF23" i="61"/>
  <c r="AE23" i="61" s="1"/>
  <c r="AE108" i="61"/>
  <c r="AG69" i="63"/>
  <c r="AE96" i="61"/>
  <c r="AF27" i="61"/>
  <c r="AE27" i="61" s="1"/>
  <c r="AE126" i="61"/>
  <c r="AE101" i="61"/>
  <c r="AE99" i="61"/>
  <c r="AE109" i="61"/>
  <c r="AE28" i="61"/>
  <c r="AF28" i="61"/>
  <c r="AF39" i="61"/>
  <c r="AE39" i="61" s="1"/>
  <c r="AE66" i="61"/>
  <c r="AF118" i="61"/>
  <c r="AE118" i="61"/>
  <c r="AD42" i="61"/>
  <c r="AF75" i="61"/>
  <c r="AE75" i="61"/>
  <c r="AE26" i="61"/>
  <c r="AF26" i="61"/>
  <c r="AE97" i="61"/>
  <c r="AE132" i="61"/>
  <c r="AE107" i="61"/>
  <c r="AE32" i="61"/>
  <c r="AF32" i="61"/>
  <c r="AE93" i="61"/>
  <c r="AF93" i="61" s="1"/>
  <c r="AF63" i="61"/>
  <c r="AF118" i="63"/>
  <c r="AG35" i="63"/>
  <c r="AE122" i="61"/>
  <c r="AE104" i="61"/>
  <c r="AF106" i="61"/>
  <c r="AE106" i="61"/>
  <c r="AE78" i="61"/>
  <c r="AF25" i="61"/>
  <c r="AE25" i="61"/>
  <c r="AF120" i="61"/>
  <c r="AE120" i="61" s="1"/>
  <c r="AE100" i="61"/>
  <c r="AE127" i="61"/>
  <c r="AE37" i="61"/>
  <c r="AF37" i="61"/>
  <c r="AE128" i="61"/>
  <c r="AF128" i="61" s="1"/>
  <c r="AE67" i="61"/>
  <c r="AE131" i="61"/>
  <c r="AE74" i="61"/>
  <c r="AF74" i="61" s="1"/>
  <c r="AF30" i="61"/>
  <c r="AE30" i="61"/>
  <c r="AE20" i="61"/>
  <c r="AF20" i="61" s="1"/>
  <c r="AE134" i="61"/>
  <c r="AF134" i="61"/>
  <c r="AE130" i="61"/>
  <c r="AF90" i="63"/>
  <c r="AE62" i="61"/>
  <c r="AE59" i="61"/>
  <c r="AF59" i="61" s="1"/>
  <c r="AF71" i="61"/>
  <c r="AE71" i="61"/>
  <c r="AF33" i="61"/>
  <c r="AE33" i="61" s="1"/>
  <c r="AE65" i="61"/>
  <c r="AE112" i="61"/>
  <c r="AF112" i="61"/>
  <c r="AE95" i="61"/>
  <c r="AF85" i="61"/>
  <c r="AE85" i="61" s="1"/>
  <c r="AE77" i="61"/>
  <c r="AF77" i="61" s="1"/>
  <c r="AE98" i="61"/>
  <c r="AF98" i="61" s="1"/>
  <c r="AE22" i="61"/>
  <c r="AF22" i="61"/>
  <c r="AE144" i="61"/>
  <c r="AF144" i="61" s="1"/>
  <c r="AD146" i="61"/>
  <c r="AF24" i="61"/>
  <c r="AE24" i="61" s="1"/>
  <c r="AF61" i="61"/>
  <c r="AE61" i="61" s="1"/>
  <c r="AE34" i="61"/>
  <c r="AF34" i="61"/>
  <c r="AE114" i="61"/>
  <c r="AF114" i="61" s="1"/>
  <c r="AF138" i="61"/>
  <c r="AE138" i="61" s="1"/>
  <c r="AF124" i="61"/>
  <c r="AE124" i="61" s="1"/>
  <c r="AF38" i="61"/>
  <c r="AE38" i="61" s="1"/>
  <c r="AE102" i="61"/>
  <c r="AE72" i="61"/>
  <c r="AF136" i="61"/>
  <c r="AE136" i="61"/>
  <c r="AF110" i="61"/>
  <c r="AE110" i="61" s="1"/>
  <c r="AF40" i="61"/>
  <c r="AE40" i="61" s="1"/>
  <c r="AE140" i="61"/>
  <c r="AE117" i="61"/>
  <c r="AG106" i="63"/>
  <c r="AF138" i="63"/>
  <c r="AF65" i="63"/>
  <c r="AG65" i="63" s="1"/>
  <c r="AF28" i="63"/>
  <c r="AF130" i="63"/>
  <c r="AG130" i="63" s="1"/>
  <c r="AE146" i="63"/>
  <c r="AF144" i="63"/>
  <c r="AF146" i="63" s="1"/>
  <c r="AE42" i="63"/>
  <c r="AG61" i="63"/>
  <c r="AF77" i="63"/>
  <c r="AG77" i="63" s="1"/>
  <c r="AG73" i="63"/>
  <c r="AF32" i="63"/>
  <c r="AE141" i="63"/>
  <c r="AA42" i="63"/>
  <c r="AB42" i="63" s="1"/>
  <c r="AA146" i="63"/>
  <c r="AB146" i="63"/>
  <c r="AA141" i="63"/>
  <c r="AB141" i="63" s="1"/>
  <c r="AG144" i="63" l="1"/>
  <c r="AG146" i="63" s="1"/>
  <c r="AF141" i="63"/>
  <c r="AG141" i="63" s="1"/>
  <c r="AF100" i="61"/>
  <c r="AF127" i="61"/>
  <c r="AF78" i="61"/>
  <c r="AF130" i="61"/>
  <c r="AF97" i="61"/>
  <c r="AF66" i="61"/>
  <c r="AF108" i="61"/>
  <c r="AF107" i="61"/>
  <c r="AF96" i="61"/>
  <c r="AF140" i="61"/>
  <c r="AF65" i="61"/>
  <c r="AF131" i="61"/>
  <c r="AF126" i="61"/>
  <c r="AF109" i="61"/>
  <c r="AF72" i="61"/>
  <c r="AF67" i="61"/>
  <c r="AF104" i="61"/>
  <c r="AF122" i="61"/>
  <c r="AF132" i="61"/>
  <c r="AF99" i="61"/>
  <c r="AF42" i="63"/>
  <c r="AG42" i="63" s="1"/>
  <c r="AF95" i="61"/>
  <c r="AE146" i="61"/>
  <c r="AF146" i="61" s="1"/>
  <c r="AF62" i="61"/>
  <c r="AF117" i="61"/>
  <c r="AF101" i="61"/>
  <c r="AF18" i="61"/>
  <c r="AF102" i="61"/>
  <c r="AF83" i="61"/>
  <c r="AE11" i="61" l="1"/>
  <c r="AF11" i="61" s="1"/>
  <c r="AE92" i="61" l="1"/>
  <c r="AE115" i="61"/>
  <c r="AF115" i="61" l="1"/>
  <c r="AF92" i="61"/>
  <c r="AO20" i="61" l="1"/>
  <c r="AO21" i="61"/>
  <c r="AO59" i="61"/>
  <c r="AP59" i="61" s="1"/>
  <c r="AO74" i="61"/>
  <c r="AO77" i="61"/>
  <c r="AO93" i="61"/>
  <c r="AO98" i="61"/>
  <c r="AO145" i="61"/>
  <c r="AZ77" i="63"/>
  <c r="AZ93" i="63"/>
  <c r="BA93" i="63" s="1"/>
  <c r="AZ104" i="63"/>
  <c r="BA104" i="63" s="1"/>
  <c r="AP20" i="61"/>
  <c r="AP74" i="61"/>
  <c r="AP98" i="61"/>
  <c r="AP145" i="61"/>
  <c r="BA77" i="63"/>
  <c r="AZ141" i="63" l="1"/>
  <c r="AO146" i="61"/>
  <c r="AP146" i="61" s="1"/>
  <c r="AP77" i="61"/>
  <c r="AP21" i="61"/>
  <c r="AP93" i="61"/>
  <c r="BA141" i="63" l="1"/>
  <c r="AO32" i="61" l="1"/>
  <c r="AP32" i="61" l="1"/>
  <c r="AO79" i="61" l="1"/>
  <c r="AP79" i="61" l="1"/>
  <c r="AO40" i="61" l="1"/>
  <c r="AP40" i="61" l="1"/>
  <c r="AO105" i="61" l="1"/>
  <c r="AO134" i="61"/>
  <c r="AP134" i="61" l="1"/>
  <c r="AP105" i="61"/>
  <c r="C1" i="44" l="1"/>
  <c r="D1" i="44" s="1"/>
  <c r="E1" i="44" s="1"/>
  <c r="F1" i="44" s="1"/>
  <c r="G1" i="44" s="1"/>
  <c r="H1" i="44" s="1"/>
  <c r="I1" i="44" s="1"/>
  <c r="J1" i="44" s="1"/>
  <c r="K1" i="44" s="1"/>
  <c r="L1" i="44" s="1"/>
  <c r="M1" i="44" s="1"/>
  <c r="N1" i="44" s="1"/>
  <c r="O1" i="44" s="1"/>
  <c r="P1" i="44" s="1"/>
  <c r="Q1" i="44" s="1"/>
  <c r="R1" i="44" s="1"/>
  <c r="C166" i="44"/>
  <c r="D166" i="44" s="1"/>
  <c r="E166" i="44" s="1"/>
  <c r="F166" i="44" s="1"/>
  <c r="G166" i="44" s="1"/>
  <c r="H166" i="44" s="1"/>
  <c r="I166" i="44" s="1"/>
  <c r="J166" i="44" s="1"/>
  <c r="K166" i="44" s="1"/>
  <c r="L166" i="44" s="1"/>
  <c r="M166" i="44" s="1"/>
  <c r="N166" i="44" s="1"/>
  <c r="O166" i="44" s="1"/>
  <c r="P166" i="44" s="1"/>
  <c r="H8" i="44"/>
  <c r="I8" i="44" s="1"/>
  <c r="J8" i="44" s="1"/>
  <c r="K8" i="44" s="1"/>
  <c r="L8" i="44" s="1"/>
  <c r="M8" i="44" s="1"/>
  <c r="N8" i="44" s="1"/>
  <c r="O8" i="44" s="1"/>
  <c r="P8" i="44" s="1"/>
  <c r="Q8" i="44" s="1"/>
  <c r="R8" i="44" s="1"/>
  <c r="H10" i="44" l="1"/>
  <c r="Z145" i="44" l="1"/>
  <c r="D1" i="63" l="1"/>
  <c r="E1" i="63" s="1"/>
  <c r="F1" i="63" s="1"/>
  <c r="G1" i="63" s="1"/>
  <c r="H1" i="63" s="1"/>
  <c r="I1" i="63" s="1"/>
  <c r="J1" i="63" s="1"/>
  <c r="K1" i="63" s="1"/>
  <c r="L1" i="63" s="1"/>
  <c r="M1" i="63" s="1"/>
  <c r="N1" i="63" s="1"/>
  <c r="O1" i="63" s="1"/>
  <c r="P1" i="63" s="1"/>
  <c r="Q1" i="63" s="1"/>
  <c r="R1" i="63" s="1"/>
  <c r="S1" i="63" s="1"/>
  <c r="T1" i="63" s="1"/>
  <c r="U1" i="63" s="1"/>
  <c r="V1" i="63" s="1"/>
  <c r="W1" i="63" s="1"/>
  <c r="X1" i="63" s="1"/>
  <c r="Y1" i="63" s="1"/>
  <c r="Z1" i="63" s="1"/>
  <c r="AA1" i="63" s="1"/>
  <c r="AB1" i="63" s="1"/>
  <c r="AC1" i="63" s="1"/>
  <c r="AD1" i="63" s="1"/>
  <c r="AE1" i="63" s="1"/>
  <c r="AF1" i="63" s="1"/>
  <c r="AG1" i="63" s="1"/>
  <c r="AH1" i="63" s="1"/>
  <c r="AI1" i="63" s="1"/>
  <c r="AJ1" i="63" s="1"/>
  <c r="AK1" i="63" s="1"/>
  <c r="AL1" i="63" s="1"/>
  <c r="AM1" i="63" s="1"/>
  <c r="AN1" i="63" s="1"/>
  <c r="AO1" i="63" s="1"/>
  <c r="AP1" i="63" s="1"/>
  <c r="AQ1" i="63" s="1"/>
  <c r="AR1" i="63" s="1"/>
  <c r="AS1" i="63" s="1"/>
  <c r="AT1" i="63" s="1"/>
  <c r="AU1" i="63" s="1"/>
  <c r="AV1" i="63" s="1"/>
  <c r="AW1" i="63" s="1"/>
  <c r="AX1" i="63" s="1"/>
  <c r="AY1" i="63" s="1"/>
  <c r="AZ1" i="63" s="1"/>
  <c r="BA1" i="63" s="1"/>
  <c r="BB1" i="63" s="1"/>
  <c r="BC1" i="63" s="1"/>
  <c r="BD1" i="63" s="1"/>
  <c r="BE1" i="63" s="1"/>
  <c r="BF1" i="63" s="1"/>
  <c r="BG1" i="63" s="1"/>
  <c r="BH1" i="63" s="1"/>
  <c r="BI1" i="63" s="1"/>
  <c r="BJ1" i="63" s="1"/>
  <c r="BK1" i="63" s="1"/>
  <c r="BL1" i="63" s="1"/>
  <c r="BM1" i="63" s="1"/>
  <c r="BN1" i="63" s="1"/>
  <c r="BO1" i="63" s="1"/>
  <c r="BP1" i="63" s="1"/>
  <c r="BQ1" i="63" s="1"/>
  <c r="BR1" i="63" s="1"/>
  <c r="BS1" i="63" s="1"/>
  <c r="BT1" i="63" s="1"/>
  <c r="BU1" i="63" s="1"/>
  <c r="Z146" i="44" l="1"/>
  <c r="Z140" i="44" l="1"/>
  <c r="O26" i="44" l="1"/>
  <c r="O27" i="44"/>
  <c r="O127" i="44"/>
  <c r="O129" i="44" s="1"/>
  <c r="O154" i="44" s="1"/>
  <c r="O30" i="44" l="1"/>
  <c r="O152" i="44" s="1"/>
  <c r="P175" i="44"/>
  <c r="P183" i="44"/>
  <c r="P187" i="44"/>
  <c r="P294" i="44"/>
  <c r="P202" i="44"/>
  <c r="P206" i="44"/>
  <c r="P210" i="44"/>
  <c r="P214" i="44"/>
  <c r="P218" i="44"/>
  <c r="P222" i="44"/>
  <c r="P226" i="44"/>
  <c r="P230" i="44"/>
  <c r="P235" i="44"/>
  <c r="P239" i="44"/>
  <c r="P243" i="44"/>
  <c r="P247" i="44"/>
  <c r="P251" i="44"/>
  <c r="P255" i="44"/>
  <c r="P259" i="44"/>
  <c r="P263" i="44"/>
  <c r="P267" i="44"/>
  <c r="P271" i="44"/>
  <c r="P275" i="44"/>
  <c r="P279" i="44"/>
  <c r="P283" i="44"/>
  <c r="P287" i="44"/>
  <c r="P291" i="44"/>
  <c r="P196" i="44"/>
  <c r="P200" i="44"/>
  <c r="P176" i="44"/>
  <c r="P188" i="44"/>
  <c r="P209" i="44"/>
  <c r="P195" i="44"/>
  <c r="P199" i="44"/>
  <c r="P174" i="44"/>
  <c r="P178" i="44"/>
  <c r="P182" i="44"/>
  <c r="P186" i="44"/>
  <c r="P191" i="44"/>
  <c r="P203" i="44"/>
  <c r="P207" i="44"/>
  <c r="P211" i="44"/>
  <c r="P215" i="44"/>
  <c r="P219" i="44"/>
  <c r="P223" i="44"/>
  <c r="P227" i="44"/>
  <c r="P231" i="44"/>
  <c r="P236" i="44"/>
  <c r="P240" i="44"/>
  <c r="P244" i="44"/>
  <c r="P248" i="44"/>
  <c r="P252" i="44"/>
  <c r="P256" i="44"/>
  <c r="P260" i="44"/>
  <c r="P264" i="44"/>
  <c r="P268" i="44"/>
  <c r="P272" i="44"/>
  <c r="P276" i="44"/>
  <c r="P280" i="44"/>
  <c r="P284" i="44"/>
  <c r="P288" i="44"/>
  <c r="P292" i="44"/>
  <c r="P193" i="44"/>
  <c r="P197" i="44"/>
  <c r="P171" i="44"/>
  <c r="P184" i="44"/>
  <c r="P217" i="44"/>
  <c r="P225" i="44"/>
  <c r="P234" i="44"/>
  <c r="P242" i="44"/>
  <c r="P250" i="44"/>
  <c r="P258" i="44"/>
  <c r="P266" i="44"/>
  <c r="P274" i="44"/>
  <c r="P282" i="44"/>
  <c r="P290" i="44"/>
  <c r="P172" i="44"/>
  <c r="P177" i="44"/>
  <c r="P181" i="44"/>
  <c r="P185" i="44"/>
  <c r="P189" i="44"/>
  <c r="P204" i="44"/>
  <c r="P208" i="44"/>
  <c r="P212" i="44"/>
  <c r="P216" i="44"/>
  <c r="P220" i="44"/>
  <c r="P224" i="44"/>
  <c r="P228" i="44"/>
  <c r="P232" i="44"/>
  <c r="P237" i="44"/>
  <c r="P241" i="44"/>
  <c r="P245" i="44"/>
  <c r="P249" i="44"/>
  <c r="P253" i="44"/>
  <c r="P257" i="44"/>
  <c r="P261" i="44"/>
  <c r="P265" i="44"/>
  <c r="P269" i="44"/>
  <c r="P273" i="44"/>
  <c r="P277" i="44"/>
  <c r="P281" i="44"/>
  <c r="P285" i="44"/>
  <c r="P289" i="44"/>
  <c r="P194" i="44"/>
  <c r="P198" i="44"/>
  <c r="P180" i="44"/>
  <c r="P205" i="44"/>
  <c r="P213" i="44"/>
  <c r="P221" i="44"/>
  <c r="P229" i="44"/>
  <c r="P238" i="44"/>
  <c r="P246" i="44"/>
  <c r="P254" i="44"/>
  <c r="P262" i="44"/>
  <c r="P270" i="44"/>
  <c r="P278" i="44"/>
  <c r="P286" i="44"/>
  <c r="O131" i="44" l="1"/>
  <c r="O137" i="44" s="1"/>
  <c r="O156" i="44" s="1"/>
  <c r="U109" i="44"/>
  <c r="P109" i="44"/>
  <c r="P108" i="44"/>
  <c r="U108" i="44"/>
  <c r="P60" i="44"/>
  <c r="U60" i="44"/>
  <c r="P168" i="44"/>
  <c r="P13" i="44"/>
  <c r="U123" i="44"/>
  <c r="P123" i="44"/>
  <c r="U75" i="44"/>
  <c r="P75" i="44"/>
  <c r="P169" i="44"/>
  <c r="P14" i="44"/>
  <c r="L15" i="73" s="1"/>
  <c r="U102" i="44"/>
  <c r="P102" i="44"/>
  <c r="U54" i="44"/>
  <c r="P54" i="44"/>
  <c r="P85" i="44"/>
  <c r="U85" i="44"/>
  <c r="P53" i="44"/>
  <c r="U53" i="44"/>
  <c r="P27" i="44"/>
  <c r="U27" i="44"/>
  <c r="P112" i="44"/>
  <c r="U112" i="44"/>
  <c r="P96" i="44"/>
  <c r="U96" i="44"/>
  <c r="P80" i="44"/>
  <c r="U80" i="44"/>
  <c r="P64" i="44"/>
  <c r="U64" i="44"/>
  <c r="P48" i="44"/>
  <c r="U48" i="44"/>
  <c r="P105" i="44"/>
  <c r="U105" i="44"/>
  <c r="P73" i="44"/>
  <c r="U73" i="44"/>
  <c r="P293" i="44"/>
  <c r="U22" i="44"/>
  <c r="P22" i="44"/>
  <c r="P111" i="44"/>
  <c r="U111" i="44"/>
  <c r="P95" i="44"/>
  <c r="U95" i="44"/>
  <c r="P79" i="44"/>
  <c r="U79" i="44"/>
  <c r="P63" i="44"/>
  <c r="U63" i="44"/>
  <c r="P47" i="44"/>
  <c r="U47" i="44"/>
  <c r="P41" i="44"/>
  <c r="U41" i="44"/>
  <c r="P122" i="44"/>
  <c r="U122" i="44"/>
  <c r="U106" i="44"/>
  <c r="P106" i="44"/>
  <c r="U90" i="44"/>
  <c r="P90" i="44"/>
  <c r="U74" i="44"/>
  <c r="P74" i="44"/>
  <c r="U58" i="44"/>
  <c r="P58" i="44"/>
  <c r="U42" i="44"/>
  <c r="P42" i="44"/>
  <c r="P295" i="44"/>
  <c r="U77" i="44"/>
  <c r="P77" i="44"/>
  <c r="P23" i="44"/>
  <c r="U23" i="44"/>
  <c r="P76" i="44"/>
  <c r="U76" i="44"/>
  <c r="P97" i="44"/>
  <c r="U97" i="44"/>
  <c r="U107" i="44"/>
  <c r="P107" i="44"/>
  <c r="U59" i="44"/>
  <c r="P59" i="44"/>
  <c r="U118" i="44"/>
  <c r="P118" i="44"/>
  <c r="U70" i="44"/>
  <c r="P70" i="44"/>
  <c r="P117" i="44"/>
  <c r="U117" i="44"/>
  <c r="U93" i="44"/>
  <c r="P93" i="44"/>
  <c r="U61" i="44"/>
  <c r="P61" i="44"/>
  <c r="P116" i="44"/>
  <c r="U116" i="44"/>
  <c r="P100" i="44"/>
  <c r="U100" i="44"/>
  <c r="P84" i="44"/>
  <c r="U84" i="44"/>
  <c r="P68" i="44"/>
  <c r="U68" i="44"/>
  <c r="P52" i="44"/>
  <c r="U52" i="44"/>
  <c r="P36" i="44"/>
  <c r="U36" i="44"/>
  <c r="U113" i="44"/>
  <c r="P113" i="44"/>
  <c r="P81" i="44"/>
  <c r="U81" i="44"/>
  <c r="P49" i="44"/>
  <c r="U49" i="44"/>
  <c r="U26" i="44"/>
  <c r="P26" i="44"/>
  <c r="P115" i="44"/>
  <c r="U115" i="44"/>
  <c r="P99" i="44"/>
  <c r="U99" i="44"/>
  <c r="P83" i="44"/>
  <c r="U83" i="44"/>
  <c r="P67" i="44"/>
  <c r="U67" i="44"/>
  <c r="P51" i="44"/>
  <c r="U51" i="44"/>
  <c r="U35" i="44"/>
  <c r="P35" i="44"/>
  <c r="P24" i="44"/>
  <c r="U24" i="44"/>
  <c r="P192" i="44"/>
  <c r="U110" i="44"/>
  <c r="P110" i="44"/>
  <c r="U94" i="44"/>
  <c r="P94" i="44"/>
  <c r="U78" i="44"/>
  <c r="P78" i="44"/>
  <c r="U62" i="44"/>
  <c r="P62" i="44"/>
  <c r="U46" i="44"/>
  <c r="P46" i="44"/>
  <c r="U128" i="44"/>
  <c r="P128" i="44"/>
  <c r="P16" i="44"/>
  <c r="L19" i="73" s="1"/>
  <c r="P179" i="44"/>
  <c r="U45" i="44"/>
  <c r="P45" i="44"/>
  <c r="P92" i="44"/>
  <c r="U92" i="44"/>
  <c r="P44" i="44"/>
  <c r="U44" i="44"/>
  <c r="U65" i="44"/>
  <c r="P65" i="44"/>
  <c r="U91" i="44"/>
  <c r="P91" i="44"/>
  <c r="U43" i="44"/>
  <c r="P43" i="44"/>
  <c r="P201" i="44"/>
  <c r="U29" i="44"/>
  <c r="P29" i="44"/>
  <c r="P86" i="44"/>
  <c r="U86" i="44"/>
  <c r="U38" i="44"/>
  <c r="P38" i="44"/>
  <c r="P15" i="44"/>
  <c r="L17" i="73" s="1"/>
  <c r="P170" i="44"/>
  <c r="P101" i="44"/>
  <c r="U101" i="44"/>
  <c r="P69" i="44"/>
  <c r="U69" i="44"/>
  <c r="P37" i="44"/>
  <c r="U37" i="44"/>
  <c r="P120" i="44"/>
  <c r="U120" i="44"/>
  <c r="P104" i="44"/>
  <c r="U104" i="44"/>
  <c r="P88" i="44"/>
  <c r="U88" i="44"/>
  <c r="P72" i="44"/>
  <c r="U72" i="44"/>
  <c r="P56" i="44"/>
  <c r="U56" i="44"/>
  <c r="P40" i="44"/>
  <c r="U40" i="44"/>
  <c r="U121" i="44"/>
  <c r="P121" i="44"/>
  <c r="P89" i="44"/>
  <c r="U89" i="44"/>
  <c r="P57" i="44"/>
  <c r="U57" i="44"/>
  <c r="P119" i="44"/>
  <c r="U119" i="44"/>
  <c r="P103" i="44"/>
  <c r="U103" i="44"/>
  <c r="P87" i="44"/>
  <c r="U87" i="44"/>
  <c r="P71" i="44"/>
  <c r="U71" i="44"/>
  <c r="P55" i="44"/>
  <c r="U55" i="44"/>
  <c r="P39" i="44"/>
  <c r="U39" i="44"/>
  <c r="P28" i="44"/>
  <c r="U28" i="44"/>
  <c r="U25" i="44"/>
  <c r="P25" i="44"/>
  <c r="U114" i="44"/>
  <c r="P114" i="44"/>
  <c r="U98" i="44"/>
  <c r="P98" i="44"/>
  <c r="P82" i="44"/>
  <c r="U82" i="44"/>
  <c r="U66" i="44"/>
  <c r="P66" i="44"/>
  <c r="U50" i="44"/>
  <c r="P50" i="44"/>
  <c r="U34" i="44"/>
  <c r="P34" i="44"/>
  <c r="O139" i="44" l="1"/>
  <c r="O147" i="44" s="1"/>
  <c r="K58" i="73" s="1"/>
  <c r="L20" i="73"/>
  <c r="U33" i="44"/>
  <c r="P33" i="44"/>
  <c r="P124" i="44" s="1"/>
  <c r="U21" i="44"/>
  <c r="P21" i="44"/>
  <c r="P30" i="44" s="1"/>
  <c r="U134" i="44"/>
  <c r="P134" i="44"/>
  <c r="P135" i="44" s="1"/>
  <c r="L12" i="73"/>
  <c r="P17" i="44"/>
  <c r="L22" i="73" s="1"/>
  <c r="P127" i="44"/>
  <c r="P129" i="44" s="1"/>
  <c r="U127" i="44"/>
  <c r="R168" i="44"/>
  <c r="R13" i="44"/>
  <c r="O150" i="44" l="1"/>
  <c r="L24" i="73"/>
  <c r="L80" i="73"/>
  <c r="L39" i="73"/>
  <c r="U135" i="44"/>
  <c r="V135" i="44" s="1"/>
  <c r="P155" i="44"/>
  <c r="P306" i="44"/>
  <c r="L27" i="73"/>
  <c r="Q301" i="44"/>
  <c r="P152" i="44"/>
  <c r="P303" i="44"/>
  <c r="P131" i="44"/>
  <c r="U30" i="44"/>
  <c r="V30" i="44" s="1"/>
  <c r="L33" i="73"/>
  <c r="P154" i="44"/>
  <c r="U129" i="44"/>
  <c r="V129" i="44" s="1"/>
  <c r="P305" i="44"/>
  <c r="L13" i="73"/>
  <c r="U124" i="44"/>
  <c r="V124" i="44" s="1"/>
  <c r="L30" i="73"/>
  <c r="P153" i="44"/>
  <c r="P304" i="44"/>
  <c r="P18" i="44"/>
  <c r="L34" i="73" l="1"/>
  <c r="L36" i="73"/>
  <c r="L42" i="73" s="1"/>
  <c r="U131" i="44"/>
  <c r="V131" i="44" s="1"/>
  <c r="P137" i="44"/>
  <c r="Q303" i="44"/>
  <c r="L40" i="73"/>
  <c r="L25" i="73"/>
  <c r="U18" i="44"/>
  <c r="V18" i="44" s="1"/>
  <c r="L31" i="73"/>
  <c r="L28" i="73"/>
  <c r="P139" i="44" l="1"/>
  <c r="U139" i="44" s="1"/>
  <c r="L43" i="73"/>
  <c r="L45" i="73"/>
  <c r="P307" i="44"/>
  <c r="U137" i="44"/>
  <c r="V137" i="44" s="1"/>
  <c r="P156" i="44"/>
  <c r="L37" i="73"/>
  <c r="P147" i="44" l="1"/>
  <c r="L50" i="73"/>
  <c r="L46" i="73"/>
  <c r="V139" i="44"/>
  <c r="U147" i="44"/>
  <c r="V147" i="44" s="1"/>
  <c r="P150" i="44" l="1"/>
  <c r="W147" i="44"/>
  <c r="L51" i="73"/>
  <c r="L58" i="73"/>
  <c r="Q192" i="44"/>
  <c r="Q193" i="44"/>
  <c r="Q194" i="44"/>
  <c r="Q195" i="44"/>
  <c r="Q196" i="44"/>
  <c r="Q197" i="44"/>
  <c r="Q198" i="44"/>
  <c r="Q199" i="44"/>
  <c r="Q200" i="44"/>
  <c r="Q201" i="44"/>
  <c r="Q202" i="44"/>
  <c r="Q203" i="44"/>
  <c r="Q204" i="44"/>
  <c r="Q205" i="44"/>
  <c r="Q206" i="44"/>
  <c r="Q207" i="44"/>
  <c r="Q208" i="44"/>
  <c r="Q209" i="44"/>
  <c r="Q210" i="44"/>
  <c r="Q211" i="44"/>
  <c r="Q212" i="44"/>
  <c r="Q213" i="44"/>
  <c r="Q214" i="44"/>
  <c r="Q215" i="44"/>
  <c r="Q216" i="44"/>
  <c r="Q217" i="44"/>
  <c r="Q218" i="44"/>
  <c r="Q219" i="44"/>
  <c r="Q220" i="44"/>
  <c r="Q221" i="44"/>
  <c r="Q222" i="44"/>
  <c r="Q223" i="44"/>
  <c r="Q224" i="44"/>
  <c r="Q225" i="44"/>
  <c r="Q226" i="44"/>
  <c r="Q227" i="44"/>
  <c r="Q228" i="44"/>
  <c r="Q229" i="44"/>
  <c r="Q230" i="44"/>
  <c r="Q231" i="44"/>
  <c r="Q232" i="44"/>
  <c r="Q234" i="44"/>
  <c r="Q235" i="44"/>
  <c r="Q236" i="44"/>
  <c r="Q237" i="44"/>
  <c r="Q238" i="44"/>
  <c r="Q239" i="44"/>
  <c r="Q240" i="44"/>
  <c r="Q241" i="44"/>
  <c r="Q242" i="44"/>
  <c r="Q243" i="44"/>
  <c r="Q244" i="44"/>
  <c r="Q245" i="44"/>
  <c r="Q246" i="44"/>
  <c r="Q247" i="44"/>
  <c r="Q248" i="44"/>
  <c r="Q249" i="44"/>
  <c r="Q250" i="44"/>
  <c r="Q251" i="44"/>
  <c r="Q252" i="44"/>
  <c r="Q253" i="44"/>
  <c r="Q254" i="44"/>
  <c r="Q255" i="44"/>
  <c r="Q256" i="44"/>
  <c r="Q257" i="44"/>
  <c r="Q258" i="44"/>
  <c r="Q259" i="44"/>
  <c r="Q260" i="44"/>
  <c r="Q261" i="44"/>
  <c r="Q262" i="44"/>
  <c r="Q263" i="44"/>
  <c r="Q264" i="44"/>
  <c r="Q265" i="44"/>
  <c r="Q266" i="44"/>
  <c r="Q267" i="44"/>
  <c r="Q268" i="44"/>
  <c r="Q269" i="44"/>
  <c r="Q270" i="44"/>
  <c r="Q271" i="44"/>
  <c r="Q272" i="44"/>
  <c r="Q273" i="44"/>
  <c r="Q274" i="44"/>
  <c r="Q275" i="44"/>
  <c r="Q276" i="44"/>
  <c r="Q277" i="44"/>
  <c r="Q278" i="44"/>
  <c r="Q279" i="44"/>
  <c r="Q280" i="44"/>
  <c r="Q281" i="44"/>
  <c r="Q282" i="44"/>
  <c r="Q283" i="44"/>
  <c r="Q284" i="44"/>
  <c r="Q285" i="44"/>
  <c r="Q286" i="44"/>
  <c r="R117" i="44" s="1"/>
  <c r="Q287" i="44"/>
  <c r="Q288" i="44"/>
  <c r="Q289" i="44"/>
  <c r="Q293" i="44"/>
  <c r="Q294" i="44"/>
  <c r="R128" i="44" s="1"/>
  <c r="Q295" i="44"/>
  <c r="Q15" i="44"/>
  <c r="M17" i="73" s="1"/>
  <c r="O17" i="73" s="1"/>
  <c r="G161" i="26"/>
  <c r="H161" i="26"/>
  <c r="I161" i="26" s="1"/>
  <c r="F44" i="26"/>
  <c r="F54" i="26" s="1"/>
  <c r="G44" i="26"/>
  <c r="G54" i="26" s="1"/>
  <c r="H44" i="26"/>
  <c r="I44" i="26"/>
  <c r="J44" i="26"/>
  <c r="J54" i="26" s="1"/>
  <c r="K44" i="26"/>
  <c r="K54" i="26" s="1"/>
  <c r="L44" i="26"/>
  <c r="L54" i="26" s="1"/>
  <c r="M44" i="26"/>
  <c r="M54" i="26" s="1"/>
  <c r="N44" i="26"/>
  <c r="N54" i="26" s="1"/>
  <c r="O44" i="26"/>
  <c r="O54" i="26" s="1"/>
  <c r="P44" i="26"/>
  <c r="F45" i="26"/>
  <c r="G45" i="26"/>
  <c r="H45" i="26"/>
  <c r="I45" i="26"/>
  <c r="J45" i="26"/>
  <c r="K45" i="26"/>
  <c r="L45" i="26"/>
  <c r="M45" i="26"/>
  <c r="N45" i="26"/>
  <c r="O45" i="26"/>
  <c r="P45" i="26"/>
  <c r="F46" i="26"/>
  <c r="G46" i="26"/>
  <c r="H46" i="26"/>
  <c r="I46" i="26"/>
  <c r="J46" i="26"/>
  <c r="K46" i="26"/>
  <c r="L46" i="26"/>
  <c r="M46" i="26"/>
  <c r="N46" i="26"/>
  <c r="O46" i="26"/>
  <c r="P46" i="26"/>
  <c r="F47" i="26"/>
  <c r="G47" i="26"/>
  <c r="H47" i="26"/>
  <c r="I47" i="26"/>
  <c r="J47" i="26"/>
  <c r="K47" i="26"/>
  <c r="L47" i="26"/>
  <c r="M47" i="26"/>
  <c r="N47" i="26"/>
  <c r="O47" i="26"/>
  <c r="P47" i="26"/>
  <c r="F48" i="26"/>
  <c r="G48" i="26"/>
  <c r="H48" i="26"/>
  <c r="I48" i="26"/>
  <c r="J48" i="26"/>
  <c r="K48" i="26"/>
  <c r="L48" i="26"/>
  <c r="M48" i="26"/>
  <c r="N48" i="26"/>
  <c r="O48" i="26"/>
  <c r="P48" i="26"/>
  <c r="F49" i="26"/>
  <c r="G49" i="26"/>
  <c r="H49" i="26"/>
  <c r="I49" i="26"/>
  <c r="J49" i="26"/>
  <c r="K49" i="26"/>
  <c r="L49" i="26"/>
  <c r="M49" i="26"/>
  <c r="N49" i="26"/>
  <c r="O49" i="26"/>
  <c r="P49" i="26"/>
  <c r="F50" i="26"/>
  <c r="G50" i="26"/>
  <c r="H50" i="26"/>
  <c r="I50" i="26"/>
  <c r="J50" i="26"/>
  <c r="K50" i="26"/>
  <c r="L50" i="26"/>
  <c r="M50" i="26"/>
  <c r="N50" i="26"/>
  <c r="O50" i="26"/>
  <c r="P50" i="26"/>
  <c r="F51" i="26"/>
  <c r="G51" i="26"/>
  <c r="H51" i="26"/>
  <c r="I51" i="26"/>
  <c r="J51" i="26"/>
  <c r="K51" i="26"/>
  <c r="L51" i="26"/>
  <c r="M51" i="26"/>
  <c r="N51" i="26"/>
  <c r="O51" i="26"/>
  <c r="P51" i="26"/>
  <c r="F52" i="26"/>
  <c r="G52" i="26"/>
  <c r="H52" i="26"/>
  <c r="I52" i="26"/>
  <c r="J52" i="26"/>
  <c r="K52" i="26"/>
  <c r="L52" i="26"/>
  <c r="M52" i="26"/>
  <c r="N52" i="26"/>
  <c r="O52" i="26"/>
  <c r="P52" i="26"/>
  <c r="F57" i="26"/>
  <c r="G57" i="26"/>
  <c r="G142" i="26" s="1"/>
  <c r="H57" i="26"/>
  <c r="I57" i="26"/>
  <c r="I142" i="26" s="1"/>
  <c r="J57" i="26"/>
  <c r="J142" i="26" s="1"/>
  <c r="K57" i="26"/>
  <c r="L57" i="26"/>
  <c r="L142" i="26" s="1"/>
  <c r="M57" i="26"/>
  <c r="N57" i="26"/>
  <c r="O57" i="26"/>
  <c r="P57" i="26"/>
  <c r="F58" i="26"/>
  <c r="G58" i="26"/>
  <c r="H58" i="26"/>
  <c r="I58" i="26"/>
  <c r="J58" i="26"/>
  <c r="K58" i="26"/>
  <c r="L58" i="26"/>
  <c r="M58" i="26"/>
  <c r="N58" i="26"/>
  <c r="O58" i="26"/>
  <c r="P58" i="26"/>
  <c r="F59" i="26"/>
  <c r="G59" i="26"/>
  <c r="H59" i="26"/>
  <c r="I59" i="26"/>
  <c r="J59" i="26"/>
  <c r="K59" i="26"/>
  <c r="L59" i="26"/>
  <c r="M59" i="26"/>
  <c r="N59" i="26"/>
  <c r="O59" i="26"/>
  <c r="P59" i="26"/>
  <c r="F60" i="26"/>
  <c r="G60" i="26"/>
  <c r="H60" i="26"/>
  <c r="I60" i="26"/>
  <c r="J60" i="26"/>
  <c r="K60" i="26"/>
  <c r="L60" i="26"/>
  <c r="M60" i="26"/>
  <c r="N60" i="26"/>
  <c r="O60" i="26"/>
  <c r="P60" i="26"/>
  <c r="F61" i="26"/>
  <c r="G61" i="26"/>
  <c r="H61" i="26"/>
  <c r="I61" i="26"/>
  <c r="J61" i="26"/>
  <c r="K61" i="26"/>
  <c r="L61" i="26"/>
  <c r="M61" i="26"/>
  <c r="N61" i="26"/>
  <c r="O61" i="26"/>
  <c r="P61" i="26"/>
  <c r="F62" i="26"/>
  <c r="G62" i="26"/>
  <c r="H62" i="26"/>
  <c r="I62" i="26"/>
  <c r="J62" i="26"/>
  <c r="K62" i="26"/>
  <c r="L62" i="26"/>
  <c r="M62" i="26"/>
  <c r="N62" i="26"/>
  <c r="O62" i="26"/>
  <c r="P62" i="26"/>
  <c r="F63" i="26"/>
  <c r="G63" i="26"/>
  <c r="H63" i="26"/>
  <c r="I63" i="26"/>
  <c r="J63" i="26"/>
  <c r="K63" i="26"/>
  <c r="L63" i="26"/>
  <c r="M63" i="26"/>
  <c r="N63" i="26"/>
  <c r="O63" i="26"/>
  <c r="P63" i="26"/>
  <c r="F64" i="26"/>
  <c r="G64" i="26"/>
  <c r="H64" i="26"/>
  <c r="I64" i="26"/>
  <c r="J64" i="26"/>
  <c r="K64" i="26"/>
  <c r="L64" i="26"/>
  <c r="M64" i="26"/>
  <c r="N64" i="26"/>
  <c r="O64" i="26"/>
  <c r="P64" i="26"/>
  <c r="F65" i="26"/>
  <c r="G65" i="26"/>
  <c r="H65" i="26"/>
  <c r="I65" i="26"/>
  <c r="J65" i="26"/>
  <c r="K65" i="26"/>
  <c r="L65" i="26"/>
  <c r="M65" i="26"/>
  <c r="N65" i="26"/>
  <c r="O65" i="26"/>
  <c r="P65" i="26"/>
  <c r="F66" i="26"/>
  <c r="G66" i="26"/>
  <c r="H66" i="26"/>
  <c r="I66" i="26"/>
  <c r="J66" i="26"/>
  <c r="K66" i="26"/>
  <c r="L66" i="26"/>
  <c r="M66" i="26"/>
  <c r="N66" i="26"/>
  <c r="O66" i="26"/>
  <c r="P66" i="26"/>
  <c r="F67" i="26"/>
  <c r="G67" i="26"/>
  <c r="H67" i="26"/>
  <c r="I67" i="26"/>
  <c r="J67" i="26"/>
  <c r="K67" i="26"/>
  <c r="L67" i="26"/>
  <c r="M67" i="26"/>
  <c r="N67" i="26"/>
  <c r="O67" i="26"/>
  <c r="P67" i="26"/>
  <c r="F68" i="26"/>
  <c r="G68" i="26"/>
  <c r="H68" i="26"/>
  <c r="I68" i="26"/>
  <c r="J68" i="26"/>
  <c r="K68" i="26"/>
  <c r="L68" i="26"/>
  <c r="M68" i="26"/>
  <c r="N68" i="26"/>
  <c r="O68" i="26"/>
  <c r="P68" i="26"/>
  <c r="F69" i="26"/>
  <c r="G69" i="26"/>
  <c r="H69" i="26"/>
  <c r="I69" i="26"/>
  <c r="J69" i="26"/>
  <c r="K69" i="26"/>
  <c r="L69" i="26"/>
  <c r="M69" i="26"/>
  <c r="N69" i="26"/>
  <c r="O69" i="26"/>
  <c r="P69" i="26"/>
  <c r="F70" i="26"/>
  <c r="G70" i="26"/>
  <c r="H70" i="26"/>
  <c r="I70" i="26"/>
  <c r="J70" i="26"/>
  <c r="K70" i="26"/>
  <c r="L70" i="26"/>
  <c r="M70" i="26"/>
  <c r="N70" i="26"/>
  <c r="O70" i="26"/>
  <c r="P70" i="26"/>
  <c r="F71" i="26"/>
  <c r="G71" i="26"/>
  <c r="H71" i="26"/>
  <c r="I71" i="26"/>
  <c r="J71" i="26"/>
  <c r="K71" i="26"/>
  <c r="L71" i="26"/>
  <c r="M71" i="26"/>
  <c r="N71" i="26"/>
  <c r="O71" i="26"/>
  <c r="P71" i="26"/>
  <c r="F72" i="26"/>
  <c r="G72" i="26"/>
  <c r="H72" i="26"/>
  <c r="I72" i="26"/>
  <c r="J72" i="26"/>
  <c r="K72" i="26"/>
  <c r="L72" i="26"/>
  <c r="M72" i="26"/>
  <c r="N72" i="26"/>
  <c r="O72" i="26"/>
  <c r="P72" i="26"/>
  <c r="F73" i="26"/>
  <c r="G73" i="26"/>
  <c r="H73" i="26"/>
  <c r="I73" i="26"/>
  <c r="J73" i="26"/>
  <c r="K73" i="26"/>
  <c r="L73" i="26"/>
  <c r="M73" i="26"/>
  <c r="N73" i="26"/>
  <c r="O73" i="26"/>
  <c r="P73" i="26"/>
  <c r="F74" i="26"/>
  <c r="G74" i="26"/>
  <c r="H74" i="26"/>
  <c r="I74" i="26"/>
  <c r="J74" i="26"/>
  <c r="K74" i="26"/>
  <c r="L74" i="26"/>
  <c r="M74" i="26"/>
  <c r="N74" i="26"/>
  <c r="O74" i="26"/>
  <c r="P74" i="26"/>
  <c r="F75" i="26"/>
  <c r="G75" i="26"/>
  <c r="H75" i="26"/>
  <c r="I75" i="26"/>
  <c r="J75" i="26"/>
  <c r="K75" i="26"/>
  <c r="L75" i="26"/>
  <c r="M75" i="26"/>
  <c r="N75" i="26"/>
  <c r="O75" i="26"/>
  <c r="P75" i="26"/>
  <c r="F76" i="26"/>
  <c r="G76" i="26"/>
  <c r="H76" i="26"/>
  <c r="I76" i="26"/>
  <c r="J76" i="26"/>
  <c r="K76" i="26"/>
  <c r="L76" i="26"/>
  <c r="M76" i="26"/>
  <c r="N76" i="26"/>
  <c r="O76" i="26"/>
  <c r="P76" i="26"/>
  <c r="F77" i="26"/>
  <c r="G77" i="26"/>
  <c r="H77" i="26"/>
  <c r="I77" i="26"/>
  <c r="J77" i="26"/>
  <c r="K77" i="26"/>
  <c r="L77" i="26"/>
  <c r="M77" i="26"/>
  <c r="N77" i="26"/>
  <c r="O77" i="26"/>
  <c r="P77" i="26"/>
  <c r="F78" i="26"/>
  <c r="G78" i="26"/>
  <c r="H78" i="26"/>
  <c r="I78" i="26"/>
  <c r="J78" i="26"/>
  <c r="K78" i="26"/>
  <c r="L78" i="26"/>
  <c r="M78" i="26"/>
  <c r="N78" i="26"/>
  <c r="O78" i="26"/>
  <c r="P78" i="26"/>
  <c r="F79" i="26"/>
  <c r="G79" i="26"/>
  <c r="H79" i="26"/>
  <c r="I79" i="26"/>
  <c r="J79" i="26"/>
  <c r="K79" i="26"/>
  <c r="L79" i="26"/>
  <c r="M79" i="26"/>
  <c r="N79" i="26"/>
  <c r="O79" i="26"/>
  <c r="P79" i="26"/>
  <c r="F80" i="26"/>
  <c r="G80" i="26"/>
  <c r="H80" i="26"/>
  <c r="I80" i="26"/>
  <c r="J80" i="26"/>
  <c r="K80" i="26"/>
  <c r="L80" i="26"/>
  <c r="M80" i="26"/>
  <c r="N80" i="26"/>
  <c r="O80" i="26"/>
  <c r="P80" i="26"/>
  <c r="F81" i="26"/>
  <c r="G81" i="26"/>
  <c r="H81" i="26"/>
  <c r="I81" i="26"/>
  <c r="J81" i="26"/>
  <c r="K81" i="26"/>
  <c r="L81" i="26"/>
  <c r="M81" i="26"/>
  <c r="N81" i="26"/>
  <c r="O81" i="26"/>
  <c r="P81" i="26"/>
  <c r="F82" i="26"/>
  <c r="G82" i="26"/>
  <c r="H82" i="26"/>
  <c r="I82" i="26"/>
  <c r="J82" i="26"/>
  <c r="K82" i="26"/>
  <c r="L82" i="26"/>
  <c r="M82" i="26"/>
  <c r="N82" i="26"/>
  <c r="O82" i="26"/>
  <c r="P82" i="26"/>
  <c r="F83" i="26"/>
  <c r="G83" i="26"/>
  <c r="H83" i="26"/>
  <c r="I83" i="26"/>
  <c r="J83" i="26"/>
  <c r="K83" i="26"/>
  <c r="L83" i="26"/>
  <c r="M83" i="26"/>
  <c r="N83" i="26"/>
  <c r="O83" i="26"/>
  <c r="P83" i="26"/>
  <c r="F84" i="26"/>
  <c r="G84" i="26"/>
  <c r="H84" i="26"/>
  <c r="I84" i="26"/>
  <c r="J84" i="26"/>
  <c r="K84" i="26"/>
  <c r="L84" i="26"/>
  <c r="M84" i="26"/>
  <c r="N84" i="26"/>
  <c r="O84" i="26"/>
  <c r="P84" i="26"/>
  <c r="F85" i="26"/>
  <c r="G85" i="26"/>
  <c r="H85" i="26"/>
  <c r="I85" i="26"/>
  <c r="J85" i="26"/>
  <c r="K85" i="26"/>
  <c r="L85" i="26"/>
  <c r="M85" i="26"/>
  <c r="N85" i="26"/>
  <c r="O85" i="26"/>
  <c r="P85" i="26"/>
  <c r="F86" i="26"/>
  <c r="G86" i="26"/>
  <c r="H86" i="26"/>
  <c r="I86" i="26"/>
  <c r="J86" i="26"/>
  <c r="K86" i="26"/>
  <c r="L86" i="26"/>
  <c r="M86" i="26"/>
  <c r="N86" i="26"/>
  <c r="O86" i="26"/>
  <c r="P86" i="26"/>
  <c r="F87" i="26"/>
  <c r="G87" i="26"/>
  <c r="H87" i="26"/>
  <c r="I87" i="26"/>
  <c r="J87" i="26"/>
  <c r="K87" i="26"/>
  <c r="L87" i="26"/>
  <c r="M87" i="26"/>
  <c r="N87" i="26"/>
  <c r="O87" i="26"/>
  <c r="P87" i="26"/>
  <c r="F88" i="26"/>
  <c r="G88" i="26"/>
  <c r="H88" i="26"/>
  <c r="I88" i="26"/>
  <c r="J88" i="26"/>
  <c r="K88" i="26"/>
  <c r="L88" i="26"/>
  <c r="M88" i="26"/>
  <c r="N88" i="26"/>
  <c r="O88" i="26"/>
  <c r="P88" i="26"/>
  <c r="F89" i="26"/>
  <c r="G89" i="26"/>
  <c r="H89" i="26"/>
  <c r="I89" i="26"/>
  <c r="J89" i="26"/>
  <c r="K89" i="26"/>
  <c r="L89" i="26"/>
  <c r="M89" i="26"/>
  <c r="N89" i="26"/>
  <c r="O89" i="26"/>
  <c r="P89" i="26"/>
  <c r="F90" i="26"/>
  <c r="G90" i="26"/>
  <c r="H90" i="26"/>
  <c r="I90" i="26"/>
  <c r="J90" i="26"/>
  <c r="K90" i="26"/>
  <c r="L90" i="26"/>
  <c r="M90" i="26"/>
  <c r="N90" i="26"/>
  <c r="O90" i="26"/>
  <c r="P90" i="26"/>
  <c r="F91" i="26"/>
  <c r="G91" i="26"/>
  <c r="H91" i="26"/>
  <c r="I91" i="26"/>
  <c r="J91" i="26"/>
  <c r="K91" i="26"/>
  <c r="L91" i="26"/>
  <c r="M91" i="26"/>
  <c r="N91" i="26"/>
  <c r="O91" i="26"/>
  <c r="P91" i="26"/>
  <c r="F92" i="26"/>
  <c r="G92" i="26"/>
  <c r="H92" i="26"/>
  <c r="I92" i="26"/>
  <c r="J92" i="26"/>
  <c r="K92" i="26"/>
  <c r="L92" i="26"/>
  <c r="M92" i="26"/>
  <c r="N92" i="26"/>
  <c r="O92" i="26"/>
  <c r="P92" i="26"/>
  <c r="F93" i="26"/>
  <c r="G93" i="26"/>
  <c r="H93" i="26"/>
  <c r="I93" i="26"/>
  <c r="J93" i="26"/>
  <c r="K93" i="26"/>
  <c r="L93" i="26"/>
  <c r="M93" i="26"/>
  <c r="N93" i="26"/>
  <c r="O93" i="26"/>
  <c r="P93" i="26"/>
  <c r="F94" i="26"/>
  <c r="G94" i="26"/>
  <c r="H94" i="26"/>
  <c r="I94" i="26"/>
  <c r="J94" i="26"/>
  <c r="K94" i="26"/>
  <c r="L94" i="26"/>
  <c r="M94" i="26"/>
  <c r="N94" i="26"/>
  <c r="O94" i="26"/>
  <c r="P94" i="26"/>
  <c r="F95" i="26"/>
  <c r="G95" i="26"/>
  <c r="H95" i="26"/>
  <c r="I95" i="26"/>
  <c r="J95" i="26"/>
  <c r="K95" i="26"/>
  <c r="L95" i="26"/>
  <c r="M95" i="26"/>
  <c r="N95" i="26"/>
  <c r="O95" i="26"/>
  <c r="P95" i="26"/>
  <c r="F96" i="26"/>
  <c r="G96" i="26"/>
  <c r="H96" i="26"/>
  <c r="I96" i="26"/>
  <c r="J96" i="26"/>
  <c r="K96" i="26"/>
  <c r="L96" i="26"/>
  <c r="M96" i="26"/>
  <c r="N96" i="26"/>
  <c r="O96" i="26"/>
  <c r="P96" i="26"/>
  <c r="F97" i="26"/>
  <c r="G97" i="26"/>
  <c r="H97" i="26"/>
  <c r="I97" i="26"/>
  <c r="J97" i="26"/>
  <c r="K97" i="26"/>
  <c r="L97" i="26"/>
  <c r="M97" i="26"/>
  <c r="N97" i="26"/>
  <c r="O97" i="26"/>
  <c r="P97" i="26"/>
  <c r="F98" i="26"/>
  <c r="G98" i="26"/>
  <c r="H98" i="26"/>
  <c r="I98" i="26"/>
  <c r="J98" i="26"/>
  <c r="K98" i="26"/>
  <c r="L98" i="26"/>
  <c r="M98" i="26"/>
  <c r="N98" i="26"/>
  <c r="O98" i="26"/>
  <c r="P98" i="26"/>
  <c r="F99" i="26"/>
  <c r="G99" i="26"/>
  <c r="H99" i="26"/>
  <c r="I99" i="26"/>
  <c r="J99" i="26"/>
  <c r="K99" i="26"/>
  <c r="L99" i="26"/>
  <c r="M99" i="26"/>
  <c r="N99" i="26"/>
  <c r="O99" i="26"/>
  <c r="P99" i="26"/>
  <c r="F100" i="26"/>
  <c r="G100" i="26"/>
  <c r="H100" i="26"/>
  <c r="I100" i="26"/>
  <c r="J100" i="26"/>
  <c r="K100" i="26"/>
  <c r="L100" i="26"/>
  <c r="M100" i="26"/>
  <c r="N100" i="26"/>
  <c r="O100" i="26"/>
  <c r="P100" i="26"/>
  <c r="F101" i="26"/>
  <c r="G101" i="26"/>
  <c r="H101" i="26"/>
  <c r="I101" i="26"/>
  <c r="J101" i="26"/>
  <c r="K101" i="26"/>
  <c r="L101" i="26"/>
  <c r="M101" i="26"/>
  <c r="N101" i="26"/>
  <c r="O101" i="26"/>
  <c r="P101" i="26"/>
  <c r="F102" i="26"/>
  <c r="G102" i="26"/>
  <c r="H102" i="26"/>
  <c r="I102" i="26"/>
  <c r="J102" i="26"/>
  <c r="K102" i="26"/>
  <c r="L102" i="26"/>
  <c r="M102" i="26"/>
  <c r="N102" i="26"/>
  <c r="O102" i="26"/>
  <c r="P102" i="26"/>
  <c r="F103" i="26"/>
  <c r="G103" i="26"/>
  <c r="H103" i="26"/>
  <c r="I103" i="26"/>
  <c r="J103" i="26"/>
  <c r="K103" i="26"/>
  <c r="L103" i="26"/>
  <c r="M103" i="26"/>
  <c r="N103" i="26"/>
  <c r="O103" i="26"/>
  <c r="P103" i="26"/>
  <c r="F104" i="26"/>
  <c r="G104" i="26"/>
  <c r="H104" i="26"/>
  <c r="I104" i="26"/>
  <c r="J104" i="26"/>
  <c r="K104" i="26"/>
  <c r="L104" i="26"/>
  <c r="M104" i="26"/>
  <c r="N104" i="26"/>
  <c r="O104" i="26"/>
  <c r="P104" i="26"/>
  <c r="F105" i="26"/>
  <c r="G105" i="26"/>
  <c r="H105" i="26"/>
  <c r="I105" i="26"/>
  <c r="J105" i="26"/>
  <c r="K105" i="26"/>
  <c r="L105" i="26"/>
  <c r="M105" i="26"/>
  <c r="N105" i="26"/>
  <c r="O105" i="26"/>
  <c r="P105" i="26"/>
  <c r="F106" i="26"/>
  <c r="G106" i="26"/>
  <c r="H106" i="26"/>
  <c r="I106" i="26"/>
  <c r="J106" i="26"/>
  <c r="K106" i="26"/>
  <c r="L106" i="26"/>
  <c r="M106" i="26"/>
  <c r="N106" i="26"/>
  <c r="O106" i="26"/>
  <c r="P106" i="26"/>
  <c r="F107" i="26"/>
  <c r="G107" i="26"/>
  <c r="H107" i="26"/>
  <c r="I107" i="26"/>
  <c r="J107" i="26"/>
  <c r="K107" i="26"/>
  <c r="L107" i="26"/>
  <c r="M107" i="26"/>
  <c r="N107" i="26"/>
  <c r="O107" i="26"/>
  <c r="P107" i="26"/>
  <c r="F108" i="26"/>
  <c r="G108" i="26"/>
  <c r="H108" i="26"/>
  <c r="I108" i="26"/>
  <c r="J108" i="26"/>
  <c r="K108" i="26"/>
  <c r="L108" i="26"/>
  <c r="M108" i="26"/>
  <c r="N108" i="26"/>
  <c r="O108" i="26"/>
  <c r="P108" i="26"/>
  <c r="F109" i="26"/>
  <c r="G109" i="26"/>
  <c r="H109" i="26"/>
  <c r="I109" i="26"/>
  <c r="J109" i="26"/>
  <c r="K109" i="26"/>
  <c r="L109" i="26"/>
  <c r="M109" i="26"/>
  <c r="N109" i="26"/>
  <c r="O109" i="26"/>
  <c r="P109" i="26"/>
  <c r="F110" i="26"/>
  <c r="G110" i="26"/>
  <c r="H110" i="26"/>
  <c r="I110" i="26"/>
  <c r="J110" i="26"/>
  <c r="K110" i="26"/>
  <c r="L110" i="26"/>
  <c r="M110" i="26"/>
  <c r="N110" i="26"/>
  <c r="O110" i="26"/>
  <c r="P110" i="26"/>
  <c r="F111" i="26"/>
  <c r="G111" i="26"/>
  <c r="H111" i="26"/>
  <c r="I111" i="26"/>
  <c r="J111" i="26"/>
  <c r="K111" i="26"/>
  <c r="L111" i="26"/>
  <c r="M111" i="26"/>
  <c r="N111" i="26"/>
  <c r="O111" i="26"/>
  <c r="P111" i="26"/>
  <c r="F112" i="26"/>
  <c r="G112" i="26"/>
  <c r="H112" i="26"/>
  <c r="I112" i="26"/>
  <c r="J112" i="26"/>
  <c r="K112" i="26"/>
  <c r="L112" i="26"/>
  <c r="M112" i="26"/>
  <c r="N112" i="26"/>
  <c r="O112" i="26"/>
  <c r="P112" i="26"/>
  <c r="F113" i="26"/>
  <c r="G113" i="26"/>
  <c r="H113" i="26"/>
  <c r="I113" i="26"/>
  <c r="J113" i="26"/>
  <c r="K113" i="26"/>
  <c r="L113" i="26"/>
  <c r="M113" i="26"/>
  <c r="N113" i="26"/>
  <c r="O113" i="26"/>
  <c r="P113" i="26"/>
  <c r="F114" i="26"/>
  <c r="G114" i="26"/>
  <c r="H114" i="26"/>
  <c r="I114" i="26"/>
  <c r="J114" i="26"/>
  <c r="K114" i="26"/>
  <c r="L114" i="26"/>
  <c r="M114" i="26"/>
  <c r="N114" i="26"/>
  <c r="O114" i="26"/>
  <c r="P114" i="26"/>
  <c r="F115" i="26"/>
  <c r="G115" i="26"/>
  <c r="H115" i="26"/>
  <c r="I115" i="26"/>
  <c r="J115" i="26"/>
  <c r="K115" i="26"/>
  <c r="L115" i="26"/>
  <c r="M115" i="26"/>
  <c r="N115" i="26"/>
  <c r="O115" i="26"/>
  <c r="P115" i="26"/>
  <c r="F116" i="26"/>
  <c r="G116" i="26"/>
  <c r="H116" i="26"/>
  <c r="I116" i="26"/>
  <c r="J116" i="26"/>
  <c r="K116" i="26"/>
  <c r="L116" i="26"/>
  <c r="M116" i="26"/>
  <c r="N116" i="26"/>
  <c r="O116" i="26"/>
  <c r="P116" i="26"/>
  <c r="F117" i="26"/>
  <c r="G117" i="26"/>
  <c r="H117" i="26"/>
  <c r="I117" i="26"/>
  <c r="J117" i="26"/>
  <c r="K117" i="26"/>
  <c r="L117" i="26"/>
  <c r="M117" i="26"/>
  <c r="N117" i="26"/>
  <c r="O117" i="26"/>
  <c r="P117" i="26"/>
  <c r="F118" i="26"/>
  <c r="G118" i="26"/>
  <c r="H118" i="26"/>
  <c r="I118" i="26"/>
  <c r="J118" i="26"/>
  <c r="K118" i="26"/>
  <c r="L118" i="26"/>
  <c r="M118" i="26"/>
  <c r="N118" i="26"/>
  <c r="O118" i="26"/>
  <c r="P118" i="26"/>
  <c r="F119" i="26"/>
  <c r="G119" i="26"/>
  <c r="H119" i="26"/>
  <c r="I119" i="26"/>
  <c r="J119" i="26"/>
  <c r="K119" i="26"/>
  <c r="L119" i="26"/>
  <c r="M119" i="26"/>
  <c r="N119" i="26"/>
  <c r="O119" i="26"/>
  <c r="P119" i="26"/>
  <c r="F120" i="26"/>
  <c r="G120" i="26"/>
  <c r="H120" i="26"/>
  <c r="I120" i="26"/>
  <c r="J120" i="26"/>
  <c r="K120" i="26"/>
  <c r="L120" i="26"/>
  <c r="M120" i="26"/>
  <c r="N120" i="26"/>
  <c r="O120" i="26"/>
  <c r="P120" i="26"/>
  <c r="F121" i="26"/>
  <c r="G121" i="26"/>
  <c r="H121" i="26"/>
  <c r="I121" i="26"/>
  <c r="J121" i="26"/>
  <c r="K121" i="26"/>
  <c r="L121" i="26"/>
  <c r="M121" i="26"/>
  <c r="N121" i="26"/>
  <c r="O121" i="26"/>
  <c r="P121" i="26"/>
  <c r="F122" i="26"/>
  <c r="G122" i="26"/>
  <c r="H122" i="26"/>
  <c r="I122" i="26"/>
  <c r="J122" i="26"/>
  <c r="K122" i="26"/>
  <c r="L122" i="26"/>
  <c r="M122" i="26"/>
  <c r="N122" i="26"/>
  <c r="O122" i="26"/>
  <c r="P122" i="26"/>
  <c r="F123" i="26"/>
  <c r="G123" i="26"/>
  <c r="H123" i="26"/>
  <c r="I123" i="26"/>
  <c r="J123" i="26"/>
  <c r="K123" i="26"/>
  <c r="L123" i="26"/>
  <c r="M123" i="26"/>
  <c r="N123" i="26"/>
  <c r="O123" i="26"/>
  <c r="P123" i="26"/>
  <c r="F124" i="26"/>
  <c r="G124" i="26"/>
  <c r="H124" i="26"/>
  <c r="I124" i="26"/>
  <c r="J124" i="26"/>
  <c r="K124" i="26"/>
  <c r="L124" i="26"/>
  <c r="M124" i="26"/>
  <c r="N124" i="26"/>
  <c r="O124" i="26"/>
  <c r="P124" i="26"/>
  <c r="F125" i="26"/>
  <c r="G125" i="26"/>
  <c r="H125" i="26"/>
  <c r="I125" i="26"/>
  <c r="J125" i="26"/>
  <c r="K125" i="26"/>
  <c r="L125" i="26"/>
  <c r="M125" i="26"/>
  <c r="N125" i="26"/>
  <c r="O125" i="26"/>
  <c r="P125" i="26"/>
  <c r="F126" i="26"/>
  <c r="G126" i="26"/>
  <c r="H126" i="26"/>
  <c r="I126" i="26"/>
  <c r="J126" i="26"/>
  <c r="K126" i="26"/>
  <c r="L126" i="26"/>
  <c r="M126" i="26"/>
  <c r="N126" i="26"/>
  <c r="O126" i="26"/>
  <c r="P126" i="26"/>
  <c r="F127" i="26"/>
  <c r="G127" i="26"/>
  <c r="H127" i="26"/>
  <c r="I127" i="26"/>
  <c r="J127" i="26"/>
  <c r="K127" i="26"/>
  <c r="L127" i="26"/>
  <c r="M127" i="26"/>
  <c r="N127" i="26"/>
  <c r="O127" i="26"/>
  <c r="P127" i="26"/>
  <c r="F128" i="26"/>
  <c r="G128" i="26"/>
  <c r="H128" i="26"/>
  <c r="I128" i="26"/>
  <c r="J128" i="26"/>
  <c r="K128" i="26"/>
  <c r="L128" i="26"/>
  <c r="M128" i="26"/>
  <c r="N128" i="26"/>
  <c r="O128" i="26"/>
  <c r="P128" i="26"/>
  <c r="F129" i="26"/>
  <c r="G129" i="26"/>
  <c r="H129" i="26"/>
  <c r="I129" i="26"/>
  <c r="J129" i="26"/>
  <c r="K129" i="26"/>
  <c r="L129" i="26"/>
  <c r="M129" i="26"/>
  <c r="N129" i="26"/>
  <c r="O129" i="26"/>
  <c r="P129" i="26"/>
  <c r="F130" i="26"/>
  <c r="G130" i="26"/>
  <c r="H130" i="26"/>
  <c r="I130" i="26"/>
  <c r="J130" i="26"/>
  <c r="K130" i="26"/>
  <c r="L130" i="26"/>
  <c r="M130" i="26"/>
  <c r="N130" i="26"/>
  <c r="O130" i="26"/>
  <c r="P130" i="26"/>
  <c r="F131" i="26"/>
  <c r="G131" i="26"/>
  <c r="H131" i="26"/>
  <c r="I131" i="26"/>
  <c r="J131" i="26"/>
  <c r="K131" i="26"/>
  <c r="L131" i="26"/>
  <c r="M131" i="26"/>
  <c r="N131" i="26"/>
  <c r="O131" i="26"/>
  <c r="P131" i="26"/>
  <c r="F132" i="26"/>
  <c r="G132" i="26"/>
  <c r="H132" i="26"/>
  <c r="I132" i="26"/>
  <c r="J132" i="26"/>
  <c r="K132" i="26"/>
  <c r="L132" i="26"/>
  <c r="M132" i="26"/>
  <c r="N132" i="26"/>
  <c r="O132" i="26"/>
  <c r="P132" i="26"/>
  <c r="F133" i="26"/>
  <c r="G133" i="26"/>
  <c r="H133" i="26"/>
  <c r="I133" i="26"/>
  <c r="J133" i="26"/>
  <c r="K133" i="26"/>
  <c r="L133" i="26"/>
  <c r="M133" i="26"/>
  <c r="N133" i="26"/>
  <c r="O133" i="26"/>
  <c r="P133" i="26"/>
  <c r="F134" i="26"/>
  <c r="G134" i="26"/>
  <c r="H134" i="26"/>
  <c r="I134" i="26"/>
  <c r="J134" i="26"/>
  <c r="K134" i="26"/>
  <c r="L134" i="26"/>
  <c r="M134" i="26"/>
  <c r="N134" i="26"/>
  <c r="O134" i="26"/>
  <c r="P134" i="26"/>
  <c r="F135" i="26"/>
  <c r="G135" i="26"/>
  <c r="H135" i="26"/>
  <c r="I135" i="26"/>
  <c r="J135" i="26"/>
  <c r="K135" i="26"/>
  <c r="L135" i="26"/>
  <c r="M135" i="26"/>
  <c r="N135" i="26"/>
  <c r="O135" i="26"/>
  <c r="P135" i="26"/>
  <c r="F136" i="26"/>
  <c r="G136" i="26"/>
  <c r="H136" i="26"/>
  <c r="I136" i="26"/>
  <c r="J136" i="26"/>
  <c r="K136" i="26"/>
  <c r="L136" i="26"/>
  <c r="M136" i="26"/>
  <c r="N136" i="26"/>
  <c r="O136" i="26"/>
  <c r="P136" i="26"/>
  <c r="F137" i="26"/>
  <c r="G137" i="26"/>
  <c r="H137" i="26"/>
  <c r="I137" i="26"/>
  <c r="J137" i="26"/>
  <c r="K137" i="26"/>
  <c r="L137" i="26"/>
  <c r="M137" i="26"/>
  <c r="N137" i="26"/>
  <c r="O137" i="26"/>
  <c r="P137" i="26"/>
  <c r="F138" i="26"/>
  <c r="G138" i="26"/>
  <c r="H138" i="26"/>
  <c r="I138" i="26"/>
  <c r="J138" i="26"/>
  <c r="K138" i="26"/>
  <c r="L138" i="26"/>
  <c r="M138" i="26"/>
  <c r="N138" i="26"/>
  <c r="O138" i="26"/>
  <c r="P138" i="26"/>
  <c r="F139" i="26"/>
  <c r="G139" i="26"/>
  <c r="H139" i="26"/>
  <c r="I139" i="26"/>
  <c r="J139" i="26"/>
  <c r="K139" i="26"/>
  <c r="L139" i="26"/>
  <c r="M139" i="26"/>
  <c r="N139" i="26"/>
  <c r="O139" i="26"/>
  <c r="P139" i="26"/>
  <c r="F140" i="26"/>
  <c r="G140" i="26"/>
  <c r="H140" i="26"/>
  <c r="I140" i="26"/>
  <c r="J140" i="26"/>
  <c r="K140" i="26"/>
  <c r="L140" i="26"/>
  <c r="M140" i="26"/>
  <c r="N140" i="26"/>
  <c r="O140" i="26"/>
  <c r="P140" i="26"/>
  <c r="F145" i="26"/>
  <c r="F147" i="26" s="1"/>
  <c r="G145" i="26"/>
  <c r="H145" i="26"/>
  <c r="I145" i="26"/>
  <c r="J145" i="26"/>
  <c r="K145" i="26"/>
  <c r="L145" i="26"/>
  <c r="L147" i="26" s="1"/>
  <c r="M145" i="26"/>
  <c r="N145" i="26"/>
  <c r="N147" i="26" s="1"/>
  <c r="O145" i="26"/>
  <c r="P145" i="26"/>
  <c r="P147" i="26" s="1"/>
  <c r="F146" i="26"/>
  <c r="G146" i="26"/>
  <c r="H146" i="26"/>
  <c r="I146" i="26"/>
  <c r="J146" i="26"/>
  <c r="K146" i="26"/>
  <c r="L146" i="26"/>
  <c r="M146" i="26"/>
  <c r="N146" i="26"/>
  <c r="O146" i="26"/>
  <c r="P146" i="26"/>
  <c r="F152" i="26"/>
  <c r="G152" i="26"/>
  <c r="G154" i="26" s="1"/>
  <c r="H152" i="26"/>
  <c r="H154" i="26" s="1"/>
  <c r="I152" i="26"/>
  <c r="I154" i="26" s="1"/>
  <c r="J152" i="26"/>
  <c r="J154" i="26" s="1"/>
  <c r="K152" i="26"/>
  <c r="L152" i="26"/>
  <c r="L154" i="26" s="1"/>
  <c r="M152" i="26"/>
  <c r="M154" i="26" s="1"/>
  <c r="N152" i="26"/>
  <c r="N154" i="26" s="1"/>
  <c r="O152" i="26"/>
  <c r="O154" i="26" s="1"/>
  <c r="P152" i="26"/>
  <c r="P154" i="26" s="1"/>
  <c r="F11" i="26"/>
  <c r="G11" i="26"/>
  <c r="H11" i="26"/>
  <c r="I11" i="26"/>
  <c r="J11" i="26"/>
  <c r="K11" i="26"/>
  <c r="L11" i="26"/>
  <c r="M11" i="26"/>
  <c r="N11" i="26"/>
  <c r="O11" i="26"/>
  <c r="P11" i="26"/>
  <c r="F12" i="26"/>
  <c r="G12" i="26"/>
  <c r="H12" i="26"/>
  <c r="I12" i="26"/>
  <c r="J12" i="26"/>
  <c r="K12" i="26"/>
  <c r="L12" i="26"/>
  <c r="M12" i="26"/>
  <c r="N12" i="26"/>
  <c r="O12" i="26"/>
  <c r="P12" i="26"/>
  <c r="F13" i="26"/>
  <c r="G13" i="26"/>
  <c r="H13" i="26"/>
  <c r="I13" i="26"/>
  <c r="J13" i="26"/>
  <c r="K13" i="26"/>
  <c r="L13" i="26"/>
  <c r="M13" i="26"/>
  <c r="N13" i="26"/>
  <c r="O13" i="26"/>
  <c r="P13" i="26"/>
  <c r="F14" i="26"/>
  <c r="G14" i="26"/>
  <c r="H14" i="26"/>
  <c r="I14" i="26"/>
  <c r="J14" i="26"/>
  <c r="K14" i="26"/>
  <c r="L14" i="26"/>
  <c r="M14" i="26"/>
  <c r="N14" i="26"/>
  <c r="O14" i="26"/>
  <c r="P14" i="26"/>
  <c r="F15" i="26"/>
  <c r="G15" i="26"/>
  <c r="H15" i="26"/>
  <c r="I15" i="26"/>
  <c r="J15" i="26"/>
  <c r="K15" i="26"/>
  <c r="L15" i="26"/>
  <c r="M15" i="26"/>
  <c r="N15" i="26"/>
  <c r="O15" i="26"/>
  <c r="P15" i="26"/>
  <c r="F16" i="26"/>
  <c r="G16" i="26"/>
  <c r="H16" i="26"/>
  <c r="I16" i="26"/>
  <c r="J16" i="26"/>
  <c r="K16" i="26"/>
  <c r="L16" i="26"/>
  <c r="M16" i="26"/>
  <c r="N16" i="26"/>
  <c r="O16" i="26"/>
  <c r="P16" i="26"/>
  <c r="F17" i="26"/>
  <c r="G17" i="26"/>
  <c r="H17" i="26"/>
  <c r="I17" i="26"/>
  <c r="J17" i="26"/>
  <c r="K17" i="26"/>
  <c r="L17" i="26"/>
  <c r="M17" i="26"/>
  <c r="N17" i="26"/>
  <c r="O17" i="26"/>
  <c r="P17" i="26"/>
  <c r="F18" i="26"/>
  <c r="G18" i="26"/>
  <c r="H18" i="26"/>
  <c r="I18" i="26"/>
  <c r="J18" i="26"/>
  <c r="K18" i="26"/>
  <c r="L18" i="26"/>
  <c r="M18" i="26"/>
  <c r="N18" i="26"/>
  <c r="O18" i="26"/>
  <c r="P18" i="26"/>
  <c r="F19" i="26"/>
  <c r="G19" i="26"/>
  <c r="H19" i="26"/>
  <c r="I19" i="26"/>
  <c r="J19" i="26"/>
  <c r="K19" i="26"/>
  <c r="L19" i="26"/>
  <c r="M19" i="26"/>
  <c r="N19" i="26"/>
  <c r="O19" i="26"/>
  <c r="P19" i="26"/>
  <c r="F20" i="26"/>
  <c r="G20" i="26"/>
  <c r="H20" i="26"/>
  <c r="I20" i="26"/>
  <c r="J20" i="26"/>
  <c r="K20" i="26"/>
  <c r="L20" i="26"/>
  <c r="M20" i="26"/>
  <c r="N20" i="26"/>
  <c r="O20" i="26"/>
  <c r="P20" i="26"/>
  <c r="F21" i="26"/>
  <c r="G21" i="26"/>
  <c r="H21" i="26"/>
  <c r="I21" i="26"/>
  <c r="J21" i="26"/>
  <c r="K21" i="26"/>
  <c r="L21" i="26"/>
  <c r="M21" i="26"/>
  <c r="N21" i="26"/>
  <c r="O21" i="26"/>
  <c r="P21" i="26"/>
  <c r="F22" i="26"/>
  <c r="G22" i="26"/>
  <c r="H22" i="26"/>
  <c r="I22" i="26"/>
  <c r="J22" i="26"/>
  <c r="K22" i="26"/>
  <c r="L22" i="26"/>
  <c r="M22" i="26"/>
  <c r="N22" i="26"/>
  <c r="O22" i="26"/>
  <c r="P22" i="26"/>
  <c r="F23" i="26"/>
  <c r="G23" i="26"/>
  <c r="H23" i="26"/>
  <c r="I23" i="26"/>
  <c r="J23" i="26"/>
  <c r="K23" i="26"/>
  <c r="L23" i="26"/>
  <c r="M23" i="26"/>
  <c r="N23" i="26"/>
  <c r="O23" i="26"/>
  <c r="P23" i="26"/>
  <c r="F24" i="26"/>
  <c r="G24" i="26"/>
  <c r="H24" i="26"/>
  <c r="I24" i="26"/>
  <c r="J24" i="26"/>
  <c r="K24" i="26"/>
  <c r="L24" i="26"/>
  <c r="M24" i="26"/>
  <c r="N24" i="26"/>
  <c r="O24" i="26"/>
  <c r="P24" i="26"/>
  <c r="F25" i="26"/>
  <c r="G25" i="26"/>
  <c r="H25" i="26"/>
  <c r="I25" i="26"/>
  <c r="J25" i="26"/>
  <c r="K25" i="26"/>
  <c r="L25" i="26"/>
  <c r="M25" i="26"/>
  <c r="N25" i="26"/>
  <c r="O25" i="26"/>
  <c r="P25" i="26"/>
  <c r="F26" i="26"/>
  <c r="G26" i="26"/>
  <c r="H26" i="26"/>
  <c r="I26" i="26"/>
  <c r="J26" i="26"/>
  <c r="K26" i="26"/>
  <c r="L26" i="26"/>
  <c r="M26" i="26"/>
  <c r="N26" i="26"/>
  <c r="O26" i="26"/>
  <c r="P26" i="26"/>
  <c r="F27" i="26"/>
  <c r="G27" i="26"/>
  <c r="H27" i="26"/>
  <c r="I27" i="26"/>
  <c r="J27" i="26"/>
  <c r="K27" i="26"/>
  <c r="L27" i="26"/>
  <c r="M27" i="26"/>
  <c r="N27" i="26"/>
  <c r="O27" i="26"/>
  <c r="P27" i="26"/>
  <c r="F28" i="26"/>
  <c r="G28" i="26"/>
  <c r="H28" i="26"/>
  <c r="I28" i="26"/>
  <c r="J28" i="26"/>
  <c r="K28" i="26"/>
  <c r="L28" i="26"/>
  <c r="M28" i="26"/>
  <c r="N28" i="26"/>
  <c r="O28" i="26"/>
  <c r="P28" i="26"/>
  <c r="F29" i="26"/>
  <c r="G29" i="26"/>
  <c r="H29" i="26"/>
  <c r="I29" i="26"/>
  <c r="J29" i="26"/>
  <c r="K29" i="26"/>
  <c r="L29" i="26"/>
  <c r="M29" i="26"/>
  <c r="N29" i="26"/>
  <c r="O29" i="26"/>
  <c r="P29" i="26"/>
  <c r="F30" i="26"/>
  <c r="G30" i="26"/>
  <c r="H30" i="26"/>
  <c r="I30" i="26"/>
  <c r="J30" i="26"/>
  <c r="K30" i="26"/>
  <c r="L30" i="26"/>
  <c r="M30" i="26"/>
  <c r="N30" i="26"/>
  <c r="O30" i="26"/>
  <c r="P30" i="26"/>
  <c r="F31" i="26"/>
  <c r="G31" i="26"/>
  <c r="H31" i="26"/>
  <c r="I31" i="26"/>
  <c r="J31" i="26"/>
  <c r="K31" i="26"/>
  <c r="L31" i="26"/>
  <c r="M31" i="26"/>
  <c r="N31" i="26"/>
  <c r="O31" i="26"/>
  <c r="P31" i="26"/>
  <c r="F32" i="26"/>
  <c r="G32" i="26"/>
  <c r="H32" i="26"/>
  <c r="I32" i="26"/>
  <c r="J32" i="26"/>
  <c r="K32" i="26"/>
  <c r="L32" i="26"/>
  <c r="M32" i="26"/>
  <c r="N32" i="26"/>
  <c r="O32" i="26"/>
  <c r="P32" i="26"/>
  <c r="F33" i="26"/>
  <c r="G33" i="26"/>
  <c r="H33" i="26"/>
  <c r="I33" i="26"/>
  <c r="J33" i="26"/>
  <c r="K33" i="26"/>
  <c r="L33" i="26"/>
  <c r="M33" i="26"/>
  <c r="N33" i="26"/>
  <c r="O33" i="26"/>
  <c r="P33" i="26"/>
  <c r="F34" i="26"/>
  <c r="G34" i="26"/>
  <c r="H34" i="26"/>
  <c r="I34" i="26"/>
  <c r="J34" i="26"/>
  <c r="K34" i="26"/>
  <c r="L34" i="26"/>
  <c r="M34" i="26"/>
  <c r="N34" i="26"/>
  <c r="O34" i="26"/>
  <c r="P34" i="26"/>
  <c r="F35" i="26"/>
  <c r="G35" i="26"/>
  <c r="H35" i="26"/>
  <c r="I35" i="26"/>
  <c r="J35" i="26"/>
  <c r="K35" i="26"/>
  <c r="L35" i="26"/>
  <c r="M35" i="26"/>
  <c r="N35" i="26"/>
  <c r="O35" i="26"/>
  <c r="P35" i="26"/>
  <c r="F36" i="26"/>
  <c r="G36" i="26"/>
  <c r="H36" i="26"/>
  <c r="I36" i="26"/>
  <c r="J36" i="26"/>
  <c r="K36" i="26"/>
  <c r="L36" i="26"/>
  <c r="M36" i="26"/>
  <c r="N36" i="26"/>
  <c r="O36" i="26"/>
  <c r="P36" i="26"/>
  <c r="F37" i="26"/>
  <c r="G37" i="26"/>
  <c r="H37" i="26"/>
  <c r="I37" i="26"/>
  <c r="J37" i="26"/>
  <c r="K37" i="26"/>
  <c r="L37" i="26"/>
  <c r="M37" i="26"/>
  <c r="N37" i="26"/>
  <c r="O37" i="26"/>
  <c r="P37" i="26"/>
  <c r="F38" i="26"/>
  <c r="G38" i="26"/>
  <c r="H38" i="26"/>
  <c r="I38" i="26"/>
  <c r="J38" i="26"/>
  <c r="K38" i="26"/>
  <c r="L38" i="26"/>
  <c r="M38" i="26"/>
  <c r="N38" i="26"/>
  <c r="O38" i="26"/>
  <c r="P38" i="26"/>
  <c r="F39" i="26"/>
  <c r="G39" i="26"/>
  <c r="H39" i="26"/>
  <c r="I39" i="26"/>
  <c r="J39" i="26"/>
  <c r="K39" i="26"/>
  <c r="L39" i="26"/>
  <c r="M39" i="26"/>
  <c r="N39" i="26"/>
  <c r="O39" i="26"/>
  <c r="P39" i="26"/>
  <c r="I54" i="26"/>
  <c r="F142" i="26"/>
  <c r="F154" i="26"/>
  <c r="H54" i="26"/>
  <c r="H142" i="26"/>
  <c r="K147" i="26"/>
  <c r="K154" i="26"/>
  <c r="E154" i="26"/>
  <c r="E156" i="26" s="1"/>
  <c r="M142" i="26"/>
  <c r="P54" i="26"/>
  <c r="Q178" i="44"/>
  <c r="Q173" i="44"/>
  <c r="Q170" i="44"/>
  <c r="Q174" i="44"/>
  <c r="Q171" i="44"/>
  <c r="Q175" i="44"/>
  <c r="Q172" i="44"/>
  <c r="Q176" i="44"/>
  <c r="Q187" i="44"/>
  <c r="Q183" i="44"/>
  <c r="Q182" i="44"/>
  <c r="Q188" i="44"/>
  <c r="Q184" i="44"/>
  <c r="Q190" i="44"/>
  <c r="Q189" i="44"/>
  <c r="Q185" i="44"/>
  <c r="Q180" i="44"/>
  <c r="Q186" i="44"/>
  <c r="Q181" i="44"/>
  <c r="U192" i="44"/>
  <c r="U194" i="44"/>
  <c r="U198" i="44"/>
  <c r="U200" i="44"/>
  <c r="Q233" i="44"/>
  <c r="Q191" i="44"/>
  <c r="U199" i="44"/>
  <c r="U193" i="44"/>
  <c r="U195" i="44"/>
  <c r="R295" i="44"/>
  <c r="G8" i="26"/>
  <c r="H8" i="26"/>
  <c r="I8" i="26"/>
  <c r="J8" i="26" s="1"/>
  <c r="K8" i="26" s="1"/>
  <c r="L8" i="26" s="1"/>
  <c r="M8" i="26" s="1"/>
  <c r="N8" i="26" s="1"/>
  <c r="O8" i="26" s="1"/>
  <c r="P8" i="26" s="1"/>
  <c r="J161" i="26" l="1"/>
  <c r="K161" i="26" s="1"/>
  <c r="L161" i="26" s="1"/>
  <c r="M161" i="26" s="1"/>
  <c r="N161" i="26" s="1"/>
  <c r="O161" i="26" s="1"/>
  <c r="P161" i="26"/>
  <c r="Q161" i="26" s="1"/>
  <c r="D295" i="44"/>
  <c r="U196" i="44"/>
  <c r="J147" i="26"/>
  <c r="J149" i="26" s="1"/>
  <c r="J156" i="26" s="1"/>
  <c r="R51" i="44"/>
  <c r="Q51" i="44"/>
  <c r="R107" i="44"/>
  <c r="Q107" i="44"/>
  <c r="R59" i="44"/>
  <c r="Q59" i="44"/>
  <c r="E158" i="26"/>
  <c r="E166" i="26" s="1"/>
  <c r="L149" i="26"/>
  <c r="G147" i="26"/>
  <c r="H41" i="26"/>
  <c r="R109" i="44"/>
  <c r="Q109" i="44"/>
  <c r="R55" i="44"/>
  <c r="Q55" i="44"/>
  <c r="R114" i="44"/>
  <c r="Q114" i="44"/>
  <c r="R42" i="44"/>
  <c r="Q42" i="44"/>
  <c r="R34" i="44"/>
  <c r="Q34" i="44"/>
  <c r="Q27" i="44"/>
  <c r="R27" i="44"/>
  <c r="R105" i="44"/>
  <c r="Q105" i="44"/>
  <c r="R47" i="44"/>
  <c r="Q47" i="44"/>
  <c r="R43" i="44"/>
  <c r="Q43" i="44"/>
  <c r="H147" i="26"/>
  <c r="H149" i="26" s="1"/>
  <c r="H156" i="26" s="1"/>
  <c r="Q60" i="26"/>
  <c r="U60" i="26" s="1"/>
  <c r="Q48" i="26"/>
  <c r="U48" i="26" s="1"/>
  <c r="Q44" i="26"/>
  <c r="U44" i="26" s="1"/>
  <c r="Q59" i="26"/>
  <c r="U59" i="26" s="1"/>
  <c r="Q47" i="26"/>
  <c r="U47" i="26" s="1"/>
  <c r="Q169" i="44"/>
  <c r="K41" i="26"/>
  <c r="J41" i="26"/>
  <c r="L41" i="26"/>
  <c r="N41" i="26"/>
  <c r="P41" i="26"/>
  <c r="M147" i="26"/>
  <c r="I147" i="26"/>
  <c r="I149" i="26" s="1"/>
  <c r="I156" i="26" s="1"/>
  <c r="Q58" i="26"/>
  <c r="U58" i="26" s="1"/>
  <c r="Q46" i="26"/>
  <c r="U46" i="26" s="1"/>
  <c r="F41" i="26"/>
  <c r="K142" i="26"/>
  <c r="K149" i="26" s="1"/>
  <c r="K156" i="26" s="1"/>
  <c r="K158" i="26" s="1"/>
  <c r="K166" i="26" s="1"/>
  <c r="N142" i="26"/>
  <c r="N149" i="26" s="1"/>
  <c r="N156" i="26" s="1"/>
  <c r="Q57" i="26"/>
  <c r="U57" i="26" s="1"/>
  <c r="Q49" i="26"/>
  <c r="U49" i="26" s="1"/>
  <c r="Q45" i="26"/>
  <c r="U45" i="26" s="1"/>
  <c r="R110" i="44"/>
  <c r="Q110" i="44"/>
  <c r="R58" i="44"/>
  <c r="Q58" i="44"/>
  <c r="R45" i="44"/>
  <c r="Q45" i="44"/>
  <c r="Q134" i="44"/>
  <c r="Q135" i="44" s="1"/>
  <c r="R134" i="44"/>
  <c r="R135" i="44" s="1"/>
  <c r="R306" i="44" s="1"/>
  <c r="R111" i="44"/>
  <c r="Q111" i="44"/>
  <c r="Q102" i="44"/>
  <c r="R102" i="44"/>
  <c r="R98" i="44"/>
  <c r="Q98" i="44"/>
  <c r="Q94" i="44"/>
  <c r="R94" i="44"/>
  <c r="R90" i="44"/>
  <c r="Q90" i="44"/>
  <c r="Q86" i="44"/>
  <c r="R86" i="44"/>
  <c r="R82" i="44"/>
  <c r="Q82" i="44"/>
  <c r="Q78" i="44"/>
  <c r="R78" i="44"/>
  <c r="R74" i="44"/>
  <c r="Q74" i="44"/>
  <c r="Q70" i="44"/>
  <c r="R70" i="44"/>
  <c r="R66" i="44"/>
  <c r="Q66" i="44"/>
  <c r="Q62" i="44"/>
  <c r="R62" i="44"/>
  <c r="Q46" i="44"/>
  <c r="R46" i="44"/>
  <c r="R41" i="44"/>
  <c r="Q41" i="44"/>
  <c r="R28" i="44"/>
  <c r="Q28" i="44"/>
  <c r="R26" i="44"/>
  <c r="Q26" i="44"/>
  <c r="R22" i="44"/>
  <c r="Q22" i="44"/>
  <c r="Q13" i="44"/>
  <c r="M12" i="73" s="1"/>
  <c r="Q168" i="44"/>
  <c r="R106" i="44"/>
  <c r="Q106" i="44"/>
  <c r="Q99" i="44"/>
  <c r="R99" i="44"/>
  <c r="R95" i="44"/>
  <c r="Q95" i="44"/>
  <c r="Q91" i="44"/>
  <c r="R91" i="44"/>
  <c r="R87" i="44"/>
  <c r="Q87" i="44"/>
  <c r="Q83" i="44"/>
  <c r="R83" i="44"/>
  <c r="R79" i="44"/>
  <c r="Q79" i="44"/>
  <c r="Q75" i="44"/>
  <c r="R75" i="44"/>
  <c r="R71" i="44"/>
  <c r="Q71" i="44"/>
  <c r="Q67" i="44"/>
  <c r="R67" i="44"/>
  <c r="R63" i="44"/>
  <c r="Q63" i="44"/>
  <c r="R50" i="44"/>
  <c r="Q50" i="44"/>
  <c r="Q38" i="44"/>
  <c r="R38" i="44"/>
  <c r="R118" i="44"/>
  <c r="Q118" i="44"/>
  <c r="R113" i="44"/>
  <c r="Q113" i="44"/>
  <c r="Q54" i="44"/>
  <c r="R54" i="44"/>
  <c r="R39" i="44"/>
  <c r="Q39" i="44"/>
  <c r="R35" i="44"/>
  <c r="Q35" i="44"/>
  <c r="Q24" i="44"/>
  <c r="R24" i="44"/>
  <c r="M149" i="26"/>
  <c r="M156" i="26" s="1"/>
  <c r="Q37" i="26"/>
  <c r="U37" i="26" s="1"/>
  <c r="Q33" i="26"/>
  <c r="U33" i="26" s="1"/>
  <c r="Q29" i="26"/>
  <c r="U29" i="26" s="1"/>
  <c r="Q25" i="26"/>
  <c r="U25" i="26" s="1"/>
  <c r="Q21" i="26"/>
  <c r="U21" i="26" s="1"/>
  <c r="Q17" i="26"/>
  <c r="U17" i="26" s="1"/>
  <c r="Q13" i="26"/>
  <c r="U13" i="26" s="1"/>
  <c r="M41" i="26"/>
  <c r="I41" i="26"/>
  <c r="Q152" i="26"/>
  <c r="Q145" i="26"/>
  <c r="Q140" i="26"/>
  <c r="Q136" i="26"/>
  <c r="U136" i="26" s="1"/>
  <c r="Q132" i="26"/>
  <c r="U132" i="26" s="1"/>
  <c r="Q128" i="26"/>
  <c r="U128" i="26" s="1"/>
  <c r="Q124" i="26"/>
  <c r="U124" i="26" s="1"/>
  <c r="Q120" i="26"/>
  <c r="U120" i="26" s="1"/>
  <c r="Q116" i="26"/>
  <c r="U116" i="26" s="1"/>
  <c r="Q112" i="26"/>
  <c r="U112" i="26" s="1"/>
  <c r="Q108" i="26"/>
  <c r="U108" i="26" s="1"/>
  <c r="Q104" i="26"/>
  <c r="U104" i="26" s="1"/>
  <c r="Q100" i="26"/>
  <c r="U100" i="26" s="1"/>
  <c r="Q96" i="26"/>
  <c r="U96" i="26" s="1"/>
  <c r="Q92" i="26"/>
  <c r="U92" i="26" s="1"/>
  <c r="Q88" i="26"/>
  <c r="U88" i="26" s="1"/>
  <c r="Q84" i="26"/>
  <c r="U84" i="26" s="1"/>
  <c r="Q80" i="26"/>
  <c r="U80" i="26" s="1"/>
  <c r="Q76" i="26"/>
  <c r="U76" i="26" s="1"/>
  <c r="Q72" i="26"/>
  <c r="U72" i="26" s="1"/>
  <c r="Q66" i="26"/>
  <c r="U66" i="26" s="1"/>
  <c r="Q62" i="26"/>
  <c r="U62" i="26" s="1"/>
  <c r="Q52" i="26"/>
  <c r="U52" i="26" s="1"/>
  <c r="Q117" i="44"/>
  <c r="F149" i="26"/>
  <c r="F156" i="26" s="1"/>
  <c r="O147" i="26"/>
  <c r="O41" i="26"/>
  <c r="Q36" i="26"/>
  <c r="U36" i="26" s="1"/>
  <c r="Q32" i="26"/>
  <c r="U32" i="26" s="1"/>
  <c r="Q28" i="26"/>
  <c r="U28" i="26" s="1"/>
  <c r="Q24" i="26"/>
  <c r="U24" i="26" s="1"/>
  <c r="Q20" i="26"/>
  <c r="U20" i="26" s="1"/>
  <c r="Q16" i="26"/>
  <c r="U16" i="26" s="1"/>
  <c r="Q12" i="26"/>
  <c r="U12" i="26" s="1"/>
  <c r="O142" i="26"/>
  <c r="Q139" i="26"/>
  <c r="U139" i="26" s="1"/>
  <c r="Q135" i="26"/>
  <c r="U135" i="26" s="1"/>
  <c r="Q131" i="26"/>
  <c r="U131" i="26" s="1"/>
  <c r="Q127" i="26"/>
  <c r="U127" i="26" s="1"/>
  <c r="Q123" i="26"/>
  <c r="U123" i="26" s="1"/>
  <c r="Q119" i="26"/>
  <c r="U119" i="26" s="1"/>
  <c r="Q115" i="26"/>
  <c r="U115" i="26" s="1"/>
  <c r="Q111" i="26"/>
  <c r="U111" i="26" s="1"/>
  <c r="Q107" i="26"/>
  <c r="U107" i="26" s="1"/>
  <c r="Q103" i="26"/>
  <c r="U103" i="26" s="1"/>
  <c r="Q99" i="26"/>
  <c r="U99" i="26" s="1"/>
  <c r="Q95" i="26"/>
  <c r="U95" i="26" s="1"/>
  <c r="Q91" i="26"/>
  <c r="U91" i="26" s="1"/>
  <c r="Q87" i="26"/>
  <c r="U87" i="26" s="1"/>
  <c r="Q83" i="26"/>
  <c r="U83" i="26" s="1"/>
  <c r="Q79" i="26"/>
  <c r="U79" i="26" s="1"/>
  <c r="Q75" i="26"/>
  <c r="U75" i="26" s="1"/>
  <c r="Q71" i="26"/>
  <c r="U71" i="26" s="1"/>
  <c r="Q65" i="26"/>
  <c r="U65" i="26" s="1"/>
  <c r="Q61" i="26"/>
  <c r="U61" i="26" s="1"/>
  <c r="Q51" i="26"/>
  <c r="U51" i="26" s="1"/>
  <c r="Q39" i="26"/>
  <c r="U39" i="26" s="1"/>
  <c r="Q35" i="26"/>
  <c r="U35" i="26" s="1"/>
  <c r="Q31" i="26"/>
  <c r="U31" i="26" s="1"/>
  <c r="Q27" i="26"/>
  <c r="U27" i="26" s="1"/>
  <c r="Q23" i="26"/>
  <c r="U23" i="26" s="1"/>
  <c r="Q19" i="26"/>
  <c r="U19" i="26" s="1"/>
  <c r="Q15" i="26"/>
  <c r="U15" i="26" s="1"/>
  <c r="Q11" i="26"/>
  <c r="U11" i="26" s="1"/>
  <c r="Q138" i="26"/>
  <c r="U138" i="26" s="1"/>
  <c r="Q134" i="26"/>
  <c r="U134" i="26" s="1"/>
  <c r="Q130" i="26"/>
  <c r="U130" i="26" s="1"/>
  <c r="Q126" i="26"/>
  <c r="U126" i="26" s="1"/>
  <c r="Q122" i="26"/>
  <c r="U122" i="26" s="1"/>
  <c r="Q118" i="26"/>
  <c r="U118" i="26" s="1"/>
  <c r="Q114" i="26"/>
  <c r="U114" i="26" s="1"/>
  <c r="Q110" i="26"/>
  <c r="U110" i="26" s="1"/>
  <c r="Q106" i="26"/>
  <c r="U106" i="26" s="1"/>
  <c r="Q102" i="26"/>
  <c r="U102" i="26" s="1"/>
  <c r="Q98" i="26"/>
  <c r="U98" i="26" s="1"/>
  <c r="Q94" i="26"/>
  <c r="U94" i="26" s="1"/>
  <c r="Q90" i="26"/>
  <c r="U90" i="26" s="1"/>
  <c r="Q86" i="26"/>
  <c r="U86" i="26" s="1"/>
  <c r="Q82" i="26"/>
  <c r="U82" i="26" s="1"/>
  <c r="Q78" i="26"/>
  <c r="U78" i="26" s="1"/>
  <c r="Q74" i="26"/>
  <c r="U74" i="26" s="1"/>
  <c r="Q70" i="26"/>
  <c r="U70" i="26" s="1"/>
  <c r="Q68" i="26"/>
  <c r="U68" i="26" s="1"/>
  <c r="Q64" i="26"/>
  <c r="U64" i="26" s="1"/>
  <c r="Q50" i="26"/>
  <c r="U50" i="26" s="1"/>
  <c r="Q128" i="44"/>
  <c r="G149" i="26"/>
  <c r="G156" i="26" s="1"/>
  <c r="L156" i="26"/>
  <c r="Q38" i="26"/>
  <c r="U38" i="26" s="1"/>
  <c r="Q34" i="26"/>
  <c r="U34" i="26" s="1"/>
  <c r="Q30" i="26"/>
  <c r="U30" i="26" s="1"/>
  <c r="Q26" i="26"/>
  <c r="U26" i="26" s="1"/>
  <c r="Q22" i="26"/>
  <c r="U22" i="26" s="1"/>
  <c r="Q18" i="26"/>
  <c r="U18" i="26" s="1"/>
  <c r="Q14" i="26"/>
  <c r="U14" i="26" s="1"/>
  <c r="Q146" i="26"/>
  <c r="U146" i="26" s="1"/>
  <c r="Q137" i="26"/>
  <c r="U137" i="26" s="1"/>
  <c r="P142" i="26"/>
  <c r="P149" i="26" s="1"/>
  <c r="P156" i="26" s="1"/>
  <c r="Q133" i="26"/>
  <c r="U133" i="26" s="1"/>
  <c r="Q129" i="26"/>
  <c r="U129" i="26" s="1"/>
  <c r="Q125" i="26"/>
  <c r="U125" i="26" s="1"/>
  <c r="Q121" i="26"/>
  <c r="U121" i="26" s="1"/>
  <c r="Q117" i="26"/>
  <c r="U117" i="26" s="1"/>
  <c r="Q113" i="26"/>
  <c r="U113" i="26" s="1"/>
  <c r="Q109" i="26"/>
  <c r="U109" i="26" s="1"/>
  <c r="Q105" i="26"/>
  <c r="U105" i="26" s="1"/>
  <c r="Q101" i="26"/>
  <c r="U101" i="26" s="1"/>
  <c r="Q97" i="26"/>
  <c r="U97" i="26" s="1"/>
  <c r="Q93" i="26"/>
  <c r="U93" i="26" s="1"/>
  <c r="Q89" i="26"/>
  <c r="U89" i="26" s="1"/>
  <c r="Q85" i="26"/>
  <c r="U85" i="26" s="1"/>
  <c r="Q81" i="26"/>
  <c r="U81" i="26" s="1"/>
  <c r="Q77" i="26"/>
  <c r="U77" i="26" s="1"/>
  <c r="Q73" i="26"/>
  <c r="U73" i="26" s="1"/>
  <c r="Q69" i="26"/>
  <c r="U69" i="26" s="1"/>
  <c r="Q67" i="26"/>
  <c r="U67" i="26" s="1"/>
  <c r="Q63" i="26"/>
  <c r="U63" i="26" s="1"/>
  <c r="R120" i="44"/>
  <c r="Q120" i="44"/>
  <c r="R115" i="44"/>
  <c r="Q115" i="44"/>
  <c r="R104" i="44"/>
  <c r="Q104" i="44"/>
  <c r="R40" i="44"/>
  <c r="Q40" i="44"/>
  <c r="R36" i="44"/>
  <c r="Q36" i="44"/>
  <c r="R29" i="44"/>
  <c r="Q29" i="44"/>
  <c r="R21" i="44"/>
  <c r="Q21" i="44"/>
  <c r="Q127" i="44"/>
  <c r="R127" i="44"/>
  <c r="R129" i="44" s="1"/>
  <c r="R116" i="44"/>
  <c r="Q116" i="44"/>
  <c r="R108" i="44"/>
  <c r="Q108" i="44"/>
  <c r="R44" i="44"/>
  <c r="Q44" i="44"/>
  <c r="R37" i="44"/>
  <c r="Q37" i="44"/>
  <c r="R33" i="44"/>
  <c r="Q33" i="44"/>
  <c r="Q41" i="26"/>
  <c r="R112" i="44"/>
  <c r="Q112" i="44"/>
  <c r="R100" i="44"/>
  <c r="Q100" i="44"/>
  <c r="R96" i="44"/>
  <c r="Q96" i="44"/>
  <c r="R92" i="44"/>
  <c r="Q92" i="44"/>
  <c r="R88" i="44"/>
  <c r="Q88" i="44"/>
  <c r="R84" i="44"/>
  <c r="Q84" i="44"/>
  <c r="R80" i="44"/>
  <c r="Q80" i="44"/>
  <c r="R76" i="44"/>
  <c r="Q76" i="44"/>
  <c r="R72" i="44"/>
  <c r="Q72" i="44"/>
  <c r="R68" i="44"/>
  <c r="Q68" i="44"/>
  <c r="R64" i="44"/>
  <c r="Q64" i="44"/>
  <c r="R60" i="44"/>
  <c r="Q60" i="44"/>
  <c r="R56" i="44"/>
  <c r="Q56" i="44"/>
  <c r="R52" i="44"/>
  <c r="Q52" i="44"/>
  <c r="R48" i="44"/>
  <c r="Q48" i="44"/>
  <c r="Q14" i="44"/>
  <c r="M15" i="73" s="1"/>
  <c r="O15" i="73" s="1"/>
  <c r="R119" i="44"/>
  <c r="Q119" i="44"/>
  <c r="R103" i="44"/>
  <c r="Q103" i="44"/>
  <c r="R101" i="44"/>
  <c r="Q101" i="44"/>
  <c r="R97" i="44"/>
  <c r="Q97" i="44"/>
  <c r="R93" i="44"/>
  <c r="Q93" i="44"/>
  <c r="R89" i="44"/>
  <c r="Q89" i="44"/>
  <c r="R85" i="44"/>
  <c r="Q85" i="44"/>
  <c r="R81" i="44"/>
  <c r="Q81" i="44"/>
  <c r="R77" i="44"/>
  <c r="Q77" i="44"/>
  <c r="R73" i="44"/>
  <c r="Q73" i="44"/>
  <c r="R69" i="44"/>
  <c r="Q69" i="44"/>
  <c r="R65" i="44"/>
  <c r="Q65" i="44"/>
  <c r="R61" i="44"/>
  <c r="Q61" i="44"/>
  <c r="R57" i="44"/>
  <c r="Q57" i="44"/>
  <c r="R53" i="44"/>
  <c r="Q53" i="44"/>
  <c r="R49" i="44"/>
  <c r="Q49" i="44"/>
  <c r="R25" i="44"/>
  <c r="Q25" i="44"/>
  <c r="R23" i="44"/>
  <c r="Q23" i="44"/>
  <c r="G41" i="26"/>
  <c r="Q142" i="44" l="1"/>
  <c r="M48" i="73" s="1"/>
  <c r="O48" i="73" s="1"/>
  <c r="U161" i="26"/>
  <c r="J158" i="26"/>
  <c r="J166" i="26" s="1"/>
  <c r="Q54" i="26"/>
  <c r="U54" i="26" s="1"/>
  <c r="Q142" i="26"/>
  <c r="U142" i="26" s="1"/>
  <c r="Q129" i="44"/>
  <c r="R154" i="44" s="1"/>
  <c r="O149" i="26"/>
  <c r="O156" i="26" s="1"/>
  <c r="W11" i="26"/>
  <c r="H158" i="26"/>
  <c r="H166" i="26" s="1"/>
  <c r="R155" i="44"/>
  <c r="P158" i="26"/>
  <c r="P166" i="26" s="1"/>
  <c r="Q16" i="44"/>
  <c r="M19" i="73" s="1"/>
  <c r="Q179" i="44"/>
  <c r="I158" i="26"/>
  <c r="I166" i="26" s="1"/>
  <c r="Q154" i="26"/>
  <c r="U154" i="26" s="1"/>
  <c r="U152" i="26"/>
  <c r="M39" i="73"/>
  <c r="Q155" i="44"/>
  <c r="Q306" i="44"/>
  <c r="Q147" i="26"/>
  <c r="U147" i="26" s="1"/>
  <c r="U145" i="26"/>
  <c r="L158" i="26"/>
  <c r="L166" i="26" s="1"/>
  <c r="U140" i="26"/>
  <c r="M158" i="26"/>
  <c r="M166" i="26" s="1"/>
  <c r="F158" i="26"/>
  <c r="F166" i="26" s="1"/>
  <c r="N158" i="26"/>
  <c r="N166" i="26" s="1"/>
  <c r="O12" i="73"/>
  <c r="O13" i="73" s="1"/>
  <c r="M13" i="73"/>
  <c r="U41" i="26"/>
  <c r="Q124" i="44"/>
  <c r="R30" i="44"/>
  <c r="R14" i="44"/>
  <c r="R17" i="44" s="1"/>
  <c r="R169" i="44"/>
  <c r="Q30" i="44"/>
  <c r="G158" i="26"/>
  <c r="G166" i="26" s="1"/>
  <c r="R124" i="44"/>
  <c r="Q305" i="44" l="1"/>
  <c r="Q154" i="44"/>
  <c r="M33" i="73"/>
  <c r="M34" i="73" s="1"/>
  <c r="O158" i="26"/>
  <c r="O166" i="26" s="1"/>
  <c r="Q149" i="26"/>
  <c r="Q156" i="26" s="1"/>
  <c r="R305" i="44"/>
  <c r="M40" i="73"/>
  <c r="O39" i="73"/>
  <c r="O40" i="73" s="1"/>
  <c r="O19" i="73"/>
  <c r="O20" i="73" s="1"/>
  <c r="M20" i="73"/>
  <c r="Q152" i="44"/>
  <c r="Q131" i="44"/>
  <c r="Q137" i="44" s="1"/>
  <c r="M27" i="73"/>
  <c r="R301" i="44"/>
  <c r="R303" i="44" s="1"/>
  <c r="Q299" i="44"/>
  <c r="Q300" i="44" s="1"/>
  <c r="R304" i="44"/>
  <c r="R153" i="44"/>
  <c r="M30" i="73"/>
  <c r="Q153" i="44"/>
  <c r="Q304" i="44"/>
  <c r="R299" i="44"/>
  <c r="R131" i="44"/>
  <c r="R137" i="44" s="1"/>
  <c r="R152" i="44"/>
  <c r="O33" i="73" l="1"/>
  <c r="O34" i="73" s="1"/>
  <c r="U149" i="26"/>
  <c r="R300" i="44"/>
  <c r="M36" i="73"/>
  <c r="M42" i="73" s="1"/>
  <c r="R307" i="44"/>
  <c r="R156" i="44"/>
  <c r="S137" i="44"/>
  <c r="Q156" i="44"/>
  <c r="Q307" i="44"/>
  <c r="M28" i="73"/>
  <c r="O27" i="73"/>
  <c r="O28" i="73" s="1"/>
  <c r="U156" i="26"/>
  <c r="Q158" i="26"/>
  <c r="O30" i="73"/>
  <c r="O31" i="73" s="1"/>
  <c r="M31" i="73"/>
  <c r="M37" i="73" l="1"/>
  <c r="Q166" i="26"/>
  <c r="U158" i="26"/>
  <c r="O36" i="73"/>
  <c r="M43" i="73"/>
  <c r="W148" i="44" l="1"/>
  <c r="U166" i="26"/>
  <c r="O37" i="73"/>
  <c r="O42" i="73"/>
  <c r="O43" i="73" l="1"/>
  <c r="BD40" i="63" l="1"/>
  <c r="BD19" i="63" l="1"/>
  <c r="BF40" i="63"/>
  <c r="AS40" i="61"/>
  <c r="BE40" i="63"/>
  <c r="BI40" i="63"/>
  <c r="BD86" i="63"/>
  <c r="BD50" i="63"/>
  <c r="BE50" i="63" s="1"/>
  <c r="AU40" i="61" l="1"/>
  <c r="AT40" i="61"/>
  <c r="AS19" i="61"/>
  <c r="AT19" i="61" s="1"/>
  <c r="AU19" i="61" s="1"/>
  <c r="BE19" i="63"/>
  <c r="BF19" i="63" s="1"/>
  <c r="BI19" i="63"/>
  <c r="BJ19" i="63" s="1"/>
  <c r="BK19" i="63" s="1"/>
  <c r="AS86" i="61"/>
  <c r="BE86" i="63"/>
  <c r="BF86" i="63"/>
  <c r="BI86" i="63"/>
  <c r="BK40" i="63"/>
  <c r="BJ40" i="63"/>
  <c r="BI50" i="63"/>
  <c r="BK50" i="63" s="1"/>
  <c r="AS50" i="61"/>
  <c r="AT50" i="61" s="1"/>
  <c r="BF50" i="63"/>
  <c r="BN64" i="63"/>
  <c r="BN25" i="63"/>
  <c r="BN121" i="63"/>
  <c r="BN79" i="63"/>
  <c r="BN118" i="63"/>
  <c r="BN66" i="63"/>
  <c r="BN106" i="63"/>
  <c r="BN126" i="63"/>
  <c r="BN35" i="63"/>
  <c r="BN102" i="63"/>
  <c r="BN80" i="63"/>
  <c r="BS80" i="63" s="1"/>
  <c r="BN98" i="63"/>
  <c r="AX98" i="61" s="1"/>
  <c r="BN69" i="63"/>
  <c r="BN59" i="63"/>
  <c r="BN17" i="63"/>
  <c r="BN111" i="63"/>
  <c r="BN39" i="63"/>
  <c r="BN15" i="63"/>
  <c r="BN70" i="63"/>
  <c r="BN131" i="63"/>
  <c r="BN16" i="63"/>
  <c r="BN65" i="63"/>
  <c r="BN93" i="63"/>
  <c r="BP93" i="63" s="1"/>
  <c r="BN108" i="63"/>
  <c r="AU50" i="61" l="1"/>
  <c r="BN61" i="63"/>
  <c r="BS61" i="63" s="1"/>
  <c r="BN100" i="63"/>
  <c r="AX100" i="61" s="1"/>
  <c r="BJ86" i="63"/>
  <c r="BK86" i="63"/>
  <c r="AT86" i="61"/>
  <c r="AU86" i="61"/>
  <c r="BN22" i="63"/>
  <c r="AX22" i="61" s="1"/>
  <c r="BN136" i="63"/>
  <c r="BO136" i="63" s="1"/>
  <c r="BN12" i="63"/>
  <c r="AX12" i="61" s="1"/>
  <c r="BN67" i="63"/>
  <c r="BS67" i="63" s="1"/>
  <c r="BT67" i="63" s="1"/>
  <c r="BU67" i="63" s="1"/>
  <c r="BN92" i="63"/>
  <c r="AX92" i="61" s="1"/>
  <c r="BN21" i="63"/>
  <c r="BP21" i="63" s="1"/>
  <c r="BN20" i="63"/>
  <c r="BS20" i="63" s="1"/>
  <c r="BN77" i="63"/>
  <c r="AX77" i="61" s="1"/>
  <c r="BN91" i="63"/>
  <c r="BO91" i="63" s="1"/>
  <c r="BN113" i="63"/>
  <c r="AX113" i="61" s="1"/>
  <c r="BN37" i="63"/>
  <c r="AX37" i="61" s="1"/>
  <c r="BN103" i="63"/>
  <c r="BP103" i="63" s="1"/>
  <c r="BN82" i="63"/>
  <c r="BS82" i="63" s="1"/>
  <c r="BU82" i="63" s="1"/>
  <c r="BN29" i="63"/>
  <c r="BO29" i="63" s="1"/>
  <c r="BN58" i="63"/>
  <c r="BS58" i="63" s="1"/>
  <c r="BN72" i="63"/>
  <c r="AX72" i="61" s="1"/>
  <c r="BN60" i="63"/>
  <c r="AX60" i="61" s="1"/>
  <c r="BN117" i="63"/>
  <c r="AX117" i="61" s="1"/>
  <c r="BN76" i="63"/>
  <c r="AX76" i="61" s="1"/>
  <c r="BN135" i="63"/>
  <c r="BP135" i="63" s="1"/>
  <c r="BN112" i="63"/>
  <c r="BS112" i="63" s="1"/>
  <c r="BN18" i="63"/>
  <c r="AX18" i="61" s="1"/>
  <c r="BN139" i="63"/>
  <c r="AX139" i="61" s="1"/>
  <c r="BN28" i="63"/>
  <c r="BO28" i="63" s="1"/>
  <c r="BN34" i="63"/>
  <c r="BS34" i="63" s="1"/>
  <c r="BN115" i="63"/>
  <c r="AX115" i="61" s="1"/>
  <c r="BN26" i="63"/>
  <c r="BS26" i="63" s="1"/>
  <c r="BN73" i="63"/>
  <c r="AX73" i="61" s="1"/>
  <c r="BN90" i="63"/>
  <c r="BO90" i="63" s="1"/>
  <c r="BN30" i="63"/>
  <c r="BP30" i="63" s="1"/>
  <c r="BN86" i="63"/>
  <c r="BP86" i="63" s="1"/>
  <c r="BN127" i="63"/>
  <c r="BO127" i="63" s="1"/>
  <c r="BP127" i="63" s="1"/>
  <c r="BN110" i="63"/>
  <c r="BS110" i="63" s="1"/>
  <c r="BN101" i="63"/>
  <c r="BS101" i="63" s="1"/>
  <c r="BT101" i="63" s="1"/>
  <c r="BU101" i="63" s="1"/>
  <c r="BN99" i="63"/>
  <c r="BS99" i="63" s="1"/>
  <c r="BT99" i="63" s="1"/>
  <c r="BU99" i="63" s="1"/>
  <c r="BN96" i="63"/>
  <c r="BS96" i="63" s="1"/>
  <c r="BN23" i="63"/>
  <c r="BO23" i="63" s="1"/>
  <c r="BN138" i="63"/>
  <c r="BS138" i="63" s="1"/>
  <c r="BN105" i="63"/>
  <c r="AX105" i="61" s="1"/>
  <c r="BJ50" i="63"/>
  <c r="BO80" i="63"/>
  <c r="BP80" i="63" s="1"/>
  <c r="BN24" i="63"/>
  <c r="AX24" i="61" s="1"/>
  <c r="BN120" i="63"/>
  <c r="BP120" i="63" s="1"/>
  <c r="BN85" i="63"/>
  <c r="BS85" i="63" s="1"/>
  <c r="BN89" i="63"/>
  <c r="BP89" i="63" s="1"/>
  <c r="BN87" i="63"/>
  <c r="BS87" i="63" s="1"/>
  <c r="BN88" i="63"/>
  <c r="BS88" i="63" s="1"/>
  <c r="BN40" i="63"/>
  <c r="AX40" i="61" s="1"/>
  <c r="BN27" i="63"/>
  <c r="BP27" i="63" s="1"/>
  <c r="BN125" i="63"/>
  <c r="AX125" i="61" s="1"/>
  <c r="BN13" i="63"/>
  <c r="BO13" i="63" s="1"/>
  <c r="BP13" i="63" s="1"/>
  <c r="BN74" i="63"/>
  <c r="BO74" i="63" s="1"/>
  <c r="BN132" i="63"/>
  <c r="AX132" i="61" s="1"/>
  <c r="BN57" i="63"/>
  <c r="BP57" i="63" s="1"/>
  <c r="BN128" i="63"/>
  <c r="AX128" i="61" s="1"/>
  <c r="BN104" i="63"/>
  <c r="BO104" i="63" s="1"/>
  <c r="BP104" i="63" s="1"/>
  <c r="BN140" i="63"/>
  <c r="BS140" i="63" s="1"/>
  <c r="BT140" i="63" s="1"/>
  <c r="BU140" i="63" s="1"/>
  <c r="BN81" i="63"/>
  <c r="BP81" i="63" s="1"/>
  <c r="AX80" i="61"/>
  <c r="AY80" i="61" s="1"/>
  <c r="AZ80" i="61" s="1"/>
  <c r="BN94" i="63"/>
  <c r="BS94" i="63" s="1"/>
  <c r="BU94" i="63" s="1"/>
  <c r="AX93" i="61"/>
  <c r="AY93" i="61" s="1"/>
  <c r="BN116" i="63"/>
  <c r="BS116" i="63" s="1"/>
  <c r="BN83" i="63"/>
  <c r="BO83" i="63" s="1"/>
  <c r="BP83" i="63" s="1"/>
  <c r="BN145" i="63"/>
  <c r="BO145" i="63" s="1"/>
  <c r="BN114" i="63"/>
  <c r="BO114" i="63" s="1"/>
  <c r="BP114" i="63" s="1"/>
  <c r="BN75" i="63"/>
  <c r="AX75" i="61" s="1"/>
  <c r="BN137" i="63"/>
  <c r="BO137" i="63" s="1"/>
  <c r="BN95" i="63"/>
  <c r="BS95" i="63" s="1"/>
  <c r="BN33" i="63"/>
  <c r="BP33" i="63" s="1"/>
  <c r="BN38" i="63"/>
  <c r="AX38" i="61" s="1"/>
  <c r="BN31" i="63"/>
  <c r="BO31" i="63" s="1"/>
  <c r="BN123" i="63"/>
  <c r="BO123" i="63" s="1"/>
  <c r="BN14" i="63"/>
  <c r="BS14" i="63" s="1"/>
  <c r="BO93" i="63"/>
  <c r="BN32" i="63"/>
  <c r="BP32" i="63" s="1"/>
  <c r="BN84" i="63"/>
  <c r="AX84" i="61" s="1"/>
  <c r="AZ84" i="61" s="1"/>
  <c r="BN144" i="63"/>
  <c r="AX144" i="61" s="1"/>
  <c r="AZ144" i="61" s="1"/>
  <c r="BN97" i="63"/>
  <c r="BS97" i="63" s="1"/>
  <c r="BU97" i="63" s="1"/>
  <c r="BO65" i="63"/>
  <c r="BP65" i="63" s="1"/>
  <c r="BS65" i="63"/>
  <c r="BT65" i="63" s="1"/>
  <c r="BU65" i="63" s="1"/>
  <c r="BS93" i="63"/>
  <c r="BT93" i="63" s="1"/>
  <c r="BN71" i="63"/>
  <c r="BP71" i="63" s="1"/>
  <c r="AX65" i="61"/>
  <c r="AY65" i="61" s="1"/>
  <c r="AZ65" i="61" s="1"/>
  <c r="BS98" i="63"/>
  <c r="BT98" i="63" s="1"/>
  <c r="BP98" i="63"/>
  <c r="BO98" i="63"/>
  <c r="BO15" i="63"/>
  <c r="AX15" i="61"/>
  <c r="BP15" i="63"/>
  <c r="BS15" i="63"/>
  <c r="BS17" i="63"/>
  <c r="BO17" i="63"/>
  <c r="BP17" i="63" s="1"/>
  <c r="AX17" i="61"/>
  <c r="BP106" i="63"/>
  <c r="BO106" i="63"/>
  <c r="AX106" i="61"/>
  <c r="BS106" i="63"/>
  <c r="AX25" i="61"/>
  <c r="BO25" i="63"/>
  <c r="BP25" i="63"/>
  <c r="BS25" i="63"/>
  <c r="BP79" i="63"/>
  <c r="BS79" i="63"/>
  <c r="BO79" i="63"/>
  <c r="AX79" i="61"/>
  <c r="AX102" i="61"/>
  <c r="BS102" i="63"/>
  <c r="BT102" i="63" s="1"/>
  <c r="BU102" i="63" s="1"/>
  <c r="BO102" i="63"/>
  <c r="BP102" i="63" s="1"/>
  <c r="BO35" i="63"/>
  <c r="BS35" i="63"/>
  <c r="AX35" i="61"/>
  <c r="BP35" i="63"/>
  <c r="AX131" i="61"/>
  <c r="BS131" i="63"/>
  <c r="BT131" i="63" s="1"/>
  <c r="BU131" i="63" s="1"/>
  <c r="BO131" i="63"/>
  <c r="BP131" i="63"/>
  <c r="BS39" i="63"/>
  <c r="BO39" i="63"/>
  <c r="BP39" i="63"/>
  <c r="AX39" i="61"/>
  <c r="BP111" i="63"/>
  <c r="BS111" i="63"/>
  <c r="AX111" i="61"/>
  <c r="BO111" i="63"/>
  <c r="AX59" i="61"/>
  <c r="BS59" i="63"/>
  <c r="BO59" i="63"/>
  <c r="BP59" i="63" s="1"/>
  <c r="AX69" i="61"/>
  <c r="BS69" i="63"/>
  <c r="BO69" i="63"/>
  <c r="BP69" i="63" s="1"/>
  <c r="BO16" i="63"/>
  <c r="BP16" i="63" s="1"/>
  <c r="BS16" i="63"/>
  <c r="AX16" i="61"/>
  <c r="BO66" i="63"/>
  <c r="BP66" i="63" s="1"/>
  <c r="BS66" i="63"/>
  <c r="AX66" i="61"/>
  <c r="BO118" i="63"/>
  <c r="BS118" i="63"/>
  <c r="AX118" i="61"/>
  <c r="BP118" i="63"/>
  <c r="BT80" i="63"/>
  <c r="BU80" i="63"/>
  <c r="BO70" i="63"/>
  <c r="BP70" i="63" s="1"/>
  <c r="AX70" i="61"/>
  <c r="BS70" i="63"/>
  <c r="BO126" i="63"/>
  <c r="BP126" i="63" s="1"/>
  <c r="BS126" i="63"/>
  <c r="BT126" i="63" s="1"/>
  <c r="BU126" i="63" s="1"/>
  <c r="AX126" i="61"/>
  <c r="AZ98" i="61"/>
  <c r="AY98" i="61"/>
  <c r="AX121" i="61"/>
  <c r="BO121" i="63"/>
  <c r="BP121" i="63"/>
  <c r="BS121" i="63"/>
  <c r="BS64" i="63"/>
  <c r="AX64" i="61"/>
  <c r="BO64" i="63"/>
  <c r="BP64" i="63"/>
  <c r="AX108" i="61"/>
  <c r="BO108" i="63"/>
  <c r="BP108" i="63" s="1"/>
  <c r="BS108" i="63"/>
  <c r="BT108" i="63" s="1"/>
  <c r="BU108" i="63" s="1"/>
  <c r="BO61" i="63" l="1"/>
  <c r="BP61" i="63"/>
  <c r="AX61" i="61"/>
  <c r="AY61" i="61" s="1"/>
  <c r="BO100" i="63"/>
  <c r="BP100" i="63" s="1"/>
  <c r="BS100" i="63"/>
  <c r="BT100" i="63" s="1"/>
  <c r="BU100" i="63" s="1"/>
  <c r="BS22" i="63"/>
  <c r="BU22" i="63" s="1"/>
  <c r="BP136" i="63"/>
  <c r="BS21" i="63"/>
  <c r="BT21" i="63" s="1"/>
  <c r="AX136" i="61"/>
  <c r="AY136" i="61" s="1"/>
  <c r="BS136" i="63"/>
  <c r="BT136" i="63" s="1"/>
  <c r="BO12" i="63"/>
  <c r="BP12" i="63" s="1"/>
  <c r="BS12" i="63"/>
  <c r="BU12" i="63" s="1"/>
  <c r="BS72" i="63"/>
  <c r="BU72" i="63" s="1"/>
  <c r="BS127" i="63"/>
  <c r="BT127" i="63" s="1"/>
  <c r="BU127" i="63" s="1"/>
  <c r="BO20" i="63"/>
  <c r="AX20" i="61"/>
  <c r="AY20" i="61" s="1"/>
  <c r="BS92" i="63"/>
  <c r="BT92" i="63" s="1"/>
  <c r="BO60" i="63"/>
  <c r="BP60" i="63" s="1"/>
  <c r="BS29" i="63"/>
  <c r="BU29" i="63" s="1"/>
  <c r="BS60" i="63"/>
  <c r="BT60" i="63" s="1"/>
  <c r="AX29" i="61"/>
  <c r="AY29" i="61" s="1"/>
  <c r="BO125" i="63"/>
  <c r="BP125" i="63" s="1"/>
  <c r="BP22" i="63"/>
  <c r="BO22" i="63"/>
  <c r="BS30" i="63"/>
  <c r="BU30" i="63" s="1"/>
  <c r="BO76" i="63"/>
  <c r="BO32" i="63"/>
  <c r="AX30" i="61"/>
  <c r="AZ30" i="61" s="1"/>
  <c r="BS76" i="63"/>
  <c r="BU76" i="63" s="1"/>
  <c r="AX127" i="61"/>
  <c r="AY127" i="61" s="1"/>
  <c r="AZ127" i="61" s="1"/>
  <c r="BO72" i="63"/>
  <c r="BP72" i="63" s="1"/>
  <c r="BO30" i="63"/>
  <c r="BP76" i="63"/>
  <c r="AX140" i="61"/>
  <c r="AY140" i="61" s="1"/>
  <c r="AZ140" i="61" s="1"/>
  <c r="BN36" i="63"/>
  <c r="BS36" i="63" s="1"/>
  <c r="BP110" i="63"/>
  <c r="BO113" i="63"/>
  <c r="BP113" i="63" s="1"/>
  <c r="AX85" i="61"/>
  <c r="AZ85" i="61" s="1"/>
  <c r="BP29" i="63"/>
  <c r="AX67" i="61"/>
  <c r="AY67" i="61" s="1"/>
  <c r="AZ67" i="61" s="1"/>
  <c r="BS103" i="63"/>
  <c r="BT103" i="63" s="1"/>
  <c r="BO67" i="63"/>
  <c r="BP67" i="63" s="1"/>
  <c r="AX103" i="61"/>
  <c r="AZ103" i="61" s="1"/>
  <c r="BS90" i="63"/>
  <c r="BT90" i="63" s="1"/>
  <c r="BO92" i="63"/>
  <c r="BP92" i="63" s="1"/>
  <c r="BP20" i="63"/>
  <c r="BO77" i="63"/>
  <c r="BO139" i="63"/>
  <c r="BP105" i="63"/>
  <c r="BS13" i="63"/>
  <c r="BU13" i="63" s="1"/>
  <c r="BO105" i="63"/>
  <c r="BO99" i="63"/>
  <c r="BP99" i="63" s="1"/>
  <c r="BS37" i="63"/>
  <c r="BU37" i="63" s="1"/>
  <c r="BS117" i="63"/>
  <c r="BT117" i="63" s="1"/>
  <c r="BO21" i="63"/>
  <c r="AX21" i="61"/>
  <c r="AZ21" i="61" s="1"/>
  <c r="BO135" i="63"/>
  <c r="BU93" i="63"/>
  <c r="BP28" i="63"/>
  <c r="BO58" i="63"/>
  <c r="BP58" i="63" s="1"/>
  <c r="BS137" i="63"/>
  <c r="BT137" i="63" s="1"/>
  <c r="BO34" i="63"/>
  <c r="AX34" i="61"/>
  <c r="AZ34" i="61" s="1"/>
  <c r="BP34" i="63"/>
  <c r="BP137" i="63"/>
  <c r="BN146" i="63"/>
  <c r="BP37" i="63"/>
  <c r="AX26" i="61"/>
  <c r="AZ26" i="61" s="1"/>
  <c r="BP23" i="63"/>
  <c r="BO37" i="63"/>
  <c r="AX123" i="61"/>
  <c r="AZ123" i="61" s="1"/>
  <c r="BS113" i="63"/>
  <c r="BT113" i="63" s="1"/>
  <c r="BP26" i="63"/>
  <c r="BO120" i="63"/>
  <c r="BO117" i="63"/>
  <c r="BP117" i="63" s="1"/>
  <c r="BO110" i="63"/>
  <c r="BS77" i="63"/>
  <c r="BU77" i="63" s="1"/>
  <c r="BP74" i="63"/>
  <c r="AX110" i="61"/>
  <c r="AZ110" i="61" s="1"/>
  <c r="BP77" i="63"/>
  <c r="BO103" i="63"/>
  <c r="AX74" i="61"/>
  <c r="AY74" i="61" s="1"/>
  <c r="BS125" i="63"/>
  <c r="BU125" i="63" s="1"/>
  <c r="BO86" i="63"/>
  <c r="AX58" i="61"/>
  <c r="AY58" i="61" s="1"/>
  <c r="AZ58" i="61" s="1"/>
  <c r="BS86" i="63"/>
  <c r="BT86" i="63" s="1"/>
  <c r="AX31" i="61"/>
  <c r="AY31" i="61" s="1"/>
  <c r="BO24" i="63"/>
  <c r="AX145" i="61"/>
  <c r="AY145" i="61" s="1"/>
  <c r="BT82" i="63"/>
  <c r="BS135" i="63"/>
  <c r="BU135" i="63" s="1"/>
  <c r="BS28" i="63"/>
  <c r="BT28" i="63" s="1"/>
  <c r="BS91" i="63"/>
  <c r="BT91" i="63" s="1"/>
  <c r="AX82" i="61"/>
  <c r="AY82" i="61" s="1"/>
  <c r="AZ82" i="61" s="1"/>
  <c r="BS40" i="63"/>
  <c r="BT40" i="63" s="1"/>
  <c r="BP91" i="63"/>
  <c r="BS132" i="63"/>
  <c r="BT132" i="63" s="1"/>
  <c r="BU132" i="63" s="1"/>
  <c r="BO26" i="63"/>
  <c r="AX135" i="61"/>
  <c r="AY135" i="61" s="1"/>
  <c r="AX28" i="61"/>
  <c r="AZ28" i="61" s="1"/>
  <c r="AX91" i="61"/>
  <c r="AY91" i="61" s="1"/>
  <c r="AX81" i="61"/>
  <c r="AY81" i="61" s="1"/>
  <c r="BO27" i="63"/>
  <c r="AX14" i="61"/>
  <c r="AY14" i="61" s="1"/>
  <c r="AZ14" i="61" s="1"/>
  <c r="BO81" i="63"/>
  <c r="BO82" i="63"/>
  <c r="BP82" i="63" s="1"/>
  <c r="BN134" i="63"/>
  <c r="AX134" i="61" s="1"/>
  <c r="BO115" i="63"/>
  <c r="AX120" i="61"/>
  <c r="AY120" i="61" s="1"/>
  <c r="AX33" i="61"/>
  <c r="AY33" i="61" s="1"/>
  <c r="BP112" i="63"/>
  <c r="BO85" i="63"/>
  <c r="BP115" i="63"/>
  <c r="BO112" i="63"/>
  <c r="BO57" i="63"/>
  <c r="BS139" i="63"/>
  <c r="BU139" i="63" s="1"/>
  <c r="BS38" i="63"/>
  <c r="BT38" i="63" s="1"/>
  <c r="BS115" i="63"/>
  <c r="BU115" i="63" s="1"/>
  <c r="AX88" i="61"/>
  <c r="AY88" i="61" s="1"/>
  <c r="AZ88" i="61" s="1"/>
  <c r="BO89" i="63"/>
  <c r="AX112" i="61"/>
  <c r="AY112" i="61" s="1"/>
  <c r="BP139" i="63"/>
  <c r="BS120" i="63"/>
  <c r="BU120" i="63" s="1"/>
  <c r="BO33" i="63"/>
  <c r="BS23" i="63"/>
  <c r="BU23" i="63" s="1"/>
  <c r="BN107" i="63"/>
  <c r="BS107" i="63" s="1"/>
  <c r="BO18" i="63"/>
  <c r="BP18" i="63" s="1"/>
  <c r="AX116" i="61"/>
  <c r="AZ116" i="61" s="1"/>
  <c r="AX89" i="61"/>
  <c r="AZ89" i="61" s="1"/>
  <c r="AX23" i="61"/>
  <c r="AZ23" i="61" s="1"/>
  <c r="BP87" i="63"/>
  <c r="BS89" i="63"/>
  <c r="BT89" i="63" s="1"/>
  <c r="BO101" i="63"/>
  <c r="BP101" i="63" s="1"/>
  <c r="BP85" i="63"/>
  <c r="AX57" i="61"/>
  <c r="AZ57" i="61" s="1"/>
  <c r="BS18" i="63"/>
  <c r="BT18" i="63" s="1"/>
  <c r="BO88" i="63"/>
  <c r="BP88" i="63" s="1"/>
  <c r="AX101" i="61"/>
  <c r="AY101" i="61" s="1"/>
  <c r="AZ101" i="61" s="1"/>
  <c r="AX99" i="61"/>
  <c r="AY99" i="61" s="1"/>
  <c r="AZ99" i="61" s="1"/>
  <c r="BP90" i="63"/>
  <c r="AX87" i="61"/>
  <c r="AY87" i="61" s="1"/>
  <c r="AX114" i="61"/>
  <c r="AY114" i="61" s="1"/>
  <c r="AZ114" i="61" s="1"/>
  <c r="BP40" i="63"/>
  <c r="BO116" i="63"/>
  <c r="AX90" i="61"/>
  <c r="AY90" i="61" s="1"/>
  <c r="BO94" i="63"/>
  <c r="BP94" i="63" s="1"/>
  <c r="BS128" i="63"/>
  <c r="BT128" i="63" s="1"/>
  <c r="BU128" i="63" s="1"/>
  <c r="BP24" i="63"/>
  <c r="BP138" i="63"/>
  <c r="BP73" i="63"/>
  <c r="BS75" i="63"/>
  <c r="BU75" i="63" s="1"/>
  <c r="BN122" i="63"/>
  <c r="AX122" i="61" s="1"/>
  <c r="BN133" i="63"/>
  <c r="BO133" i="63" s="1"/>
  <c r="BP133" i="63" s="1"/>
  <c r="BT94" i="63"/>
  <c r="BS24" i="63"/>
  <c r="BT24" i="63" s="1"/>
  <c r="BS105" i="63"/>
  <c r="BU105" i="63" s="1"/>
  <c r="BO138" i="63"/>
  <c r="BO73" i="63"/>
  <c r="BO96" i="63"/>
  <c r="BP96" i="63" s="1"/>
  <c r="AX27" i="61"/>
  <c r="AY27" i="61" s="1"/>
  <c r="AX86" i="61"/>
  <c r="AZ86" i="61" s="1"/>
  <c r="AZ93" i="61"/>
  <c r="BN129" i="63"/>
  <c r="BS129" i="63" s="1"/>
  <c r="AX138" i="61"/>
  <c r="AZ138" i="61" s="1"/>
  <c r="AX104" i="61"/>
  <c r="AY104" i="61" s="1"/>
  <c r="AZ104" i="61" s="1"/>
  <c r="BS73" i="63"/>
  <c r="BT73" i="63" s="1"/>
  <c r="AX96" i="61"/>
  <c r="AY96" i="61" s="1"/>
  <c r="AZ96" i="61" s="1"/>
  <c r="BS31" i="63"/>
  <c r="BU31" i="63" s="1"/>
  <c r="AX94" i="61"/>
  <c r="AY94" i="61" s="1"/>
  <c r="AZ94" i="61" s="1"/>
  <c r="BO14" i="63"/>
  <c r="BP14" i="63" s="1"/>
  <c r="BO132" i="63"/>
  <c r="BP132" i="63" s="1"/>
  <c r="BS27" i="63"/>
  <c r="BT27" i="63" s="1"/>
  <c r="BS83" i="63"/>
  <c r="BU83" i="63" s="1"/>
  <c r="AX95" i="61"/>
  <c r="AY95" i="61" s="1"/>
  <c r="AZ95" i="61" s="1"/>
  <c r="BN62" i="63"/>
  <c r="BS62" i="63" s="1"/>
  <c r="BT62" i="63" s="1"/>
  <c r="BU62" i="63" s="1"/>
  <c r="BO128" i="63"/>
  <c r="BP128" i="63" s="1"/>
  <c r="AY84" i="61"/>
  <c r="BN119" i="63"/>
  <c r="BO119" i="63" s="1"/>
  <c r="BP123" i="63"/>
  <c r="BP38" i="63"/>
  <c r="BS32" i="63"/>
  <c r="BT32" i="63" s="1"/>
  <c r="BO140" i="63"/>
  <c r="BP140" i="63" s="1"/>
  <c r="BP75" i="63"/>
  <c r="BP145" i="63"/>
  <c r="BP84" i="63"/>
  <c r="BS81" i="63"/>
  <c r="BO84" i="63"/>
  <c r="BS57" i="63"/>
  <c r="BT57" i="63" s="1"/>
  <c r="BS74" i="63"/>
  <c r="BT74" i="63" s="1"/>
  <c r="BO40" i="63"/>
  <c r="BP116" i="63"/>
  <c r="AX137" i="61"/>
  <c r="AY137" i="61" s="1"/>
  <c r="BN130" i="63"/>
  <c r="AX130" i="61" s="1"/>
  <c r="AX13" i="61"/>
  <c r="AY13" i="61" s="1"/>
  <c r="AZ13" i="61" s="1"/>
  <c r="BP31" i="63"/>
  <c r="BO87" i="63"/>
  <c r="BN11" i="63"/>
  <c r="BS11" i="63" s="1"/>
  <c r="BS104" i="63"/>
  <c r="BT104" i="63" s="1"/>
  <c r="BU104" i="63" s="1"/>
  <c r="BS33" i="63"/>
  <c r="BU33" i="63" s="1"/>
  <c r="BS114" i="63"/>
  <c r="BT114" i="63" s="1"/>
  <c r="BU114" i="63" s="1"/>
  <c r="BN19" i="63"/>
  <c r="AX19" i="61" s="1"/>
  <c r="BS144" i="63"/>
  <c r="BP144" i="63"/>
  <c r="BO144" i="63"/>
  <c r="BO146" i="63" s="1"/>
  <c r="AX83" i="61"/>
  <c r="AY83" i="61" s="1"/>
  <c r="AZ83" i="61" s="1"/>
  <c r="BO95" i="63"/>
  <c r="BP95" i="63" s="1"/>
  <c r="BS123" i="63"/>
  <c r="BU123" i="63" s="1"/>
  <c r="BO38" i="63"/>
  <c r="AX32" i="61"/>
  <c r="AZ32" i="61" s="1"/>
  <c r="BN109" i="63"/>
  <c r="BS109" i="63" s="1"/>
  <c r="BT109" i="63" s="1"/>
  <c r="BU109" i="63" s="1"/>
  <c r="BO75" i="63"/>
  <c r="BN124" i="63"/>
  <c r="BO124" i="63" s="1"/>
  <c r="BS145" i="63"/>
  <c r="BT145" i="63" s="1"/>
  <c r="BS84" i="63"/>
  <c r="BT84" i="63" s="1"/>
  <c r="AX97" i="61"/>
  <c r="AY97" i="61" s="1"/>
  <c r="AZ97" i="61" s="1"/>
  <c r="BO97" i="63"/>
  <c r="BP97" i="63" s="1"/>
  <c r="BN78" i="63"/>
  <c r="BS78" i="63" s="1"/>
  <c r="AX71" i="61"/>
  <c r="BO71" i="63"/>
  <c r="BS71" i="63"/>
  <c r="BN63" i="63"/>
  <c r="AX63" i="61" s="1"/>
  <c r="BU98" i="63"/>
  <c r="AY144" i="61"/>
  <c r="BT97" i="63"/>
  <c r="AY108" i="61"/>
  <c r="AZ108" i="61" s="1"/>
  <c r="AZ40" i="61"/>
  <c r="AY40" i="61"/>
  <c r="BT95" i="63"/>
  <c r="BU95" i="63"/>
  <c r="AY126" i="61"/>
  <c r="AZ126" i="61" s="1"/>
  <c r="BU34" i="63"/>
  <c r="BT34" i="63"/>
  <c r="AY70" i="61"/>
  <c r="AZ70" i="61" s="1"/>
  <c r="AZ115" i="61"/>
  <c r="AY115" i="61"/>
  <c r="BU16" i="63"/>
  <c r="BT16" i="63"/>
  <c r="BT88" i="63"/>
  <c r="BU88" i="63"/>
  <c r="BT87" i="63"/>
  <c r="BU87" i="63"/>
  <c r="BT59" i="63"/>
  <c r="BU59" i="63"/>
  <c r="AZ111" i="61"/>
  <c r="AY111" i="61"/>
  <c r="AZ73" i="61"/>
  <c r="AY73" i="61"/>
  <c r="AZ75" i="61"/>
  <c r="AY75" i="61"/>
  <c r="AY102" i="61"/>
  <c r="AZ102" i="61" s="1"/>
  <c r="AZ25" i="61"/>
  <c r="AY25" i="61"/>
  <c r="AY100" i="61"/>
  <c r="AZ100" i="61" s="1"/>
  <c r="BU17" i="63"/>
  <c r="BT17" i="63"/>
  <c r="BT112" i="63"/>
  <c r="BU112" i="63"/>
  <c r="BT14" i="63"/>
  <c r="BU14" i="63"/>
  <c r="BU20" i="63"/>
  <c r="BT20" i="63"/>
  <c r="AZ132" i="61"/>
  <c r="AY132" i="61"/>
  <c r="AZ125" i="61"/>
  <c r="AY125" i="61"/>
  <c r="BU85" i="63"/>
  <c r="BT85" i="63"/>
  <c r="BU110" i="63"/>
  <c r="BT110" i="63"/>
  <c r="BT64" i="63"/>
  <c r="BU64" i="63"/>
  <c r="BT70" i="63"/>
  <c r="BU70" i="63"/>
  <c r="AY12" i="61"/>
  <c r="AZ12" i="61" s="1"/>
  <c r="BT118" i="63"/>
  <c r="BU118" i="63"/>
  <c r="AZ38" i="61"/>
  <c r="AY38" i="61"/>
  <c r="AY16" i="61"/>
  <c r="AZ16" i="61" s="1"/>
  <c r="AZ105" i="61"/>
  <c r="AY105" i="61"/>
  <c r="BT138" i="63"/>
  <c r="BU138" i="63"/>
  <c r="AZ39" i="61"/>
  <c r="AY39" i="61"/>
  <c r="BT35" i="63"/>
  <c r="BU35" i="63"/>
  <c r="BU79" i="63"/>
  <c r="BT79" i="63"/>
  <c r="BU15" i="63"/>
  <c r="BT15" i="63"/>
  <c r="AY18" i="61"/>
  <c r="AZ18" i="61" s="1"/>
  <c r="BU116" i="63"/>
  <c r="BT116" i="63"/>
  <c r="AZ64" i="61"/>
  <c r="AY64" i="61"/>
  <c r="BU26" i="63"/>
  <c r="BT26" i="63"/>
  <c r="BT121" i="63"/>
  <c r="BU121" i="63"/>
  <c r="AZ139" i="61"/>
  <c r="AY139" i="61"/>
  <c r="AZ77" i="61"/>
  <c r="AY77" i="61"/>
  <c r="AY72" i="61"/>
  <c r="AZ72" i="61" s="1"/>
  <c r="BU61" i="63"/>
  <c r="BT61" i="63"/>
  <c r="AZ118" i="61"/>
  <c r="AY118" i="61"/>
  <c r="AZ37" i="61"/>
  <c r="AY37" i="61"/>
  <c r="BT58" i="63"/>
  <c r="BU58" i="63"/>
  <c r="BT66" i="63"/>
  <c r="BU66" i="63" s="1"/>
  <c r="AY24" i="61"/>
  <c r="AZ24" i="61"/>
  <c r="AY69" i="61"/>
  <c r="AZ69" i="61" s="1"/>
  <c r="AY59" i="61"/>
  <c r="AZ59" i="61" s="1"/>
  <c r="BT39" i="63"/>
  <c r="BU39" i="63"/>
  <c r="AY92" i="61"/>
  <c r="AZ92" i="61" s="1"/>
  <c r="AY117" i="61"/>
  <c r="AZ117" i="61" s="1"/>
  <c r="AY131" i="61"/>
  <c r="AZ131" i="61" s="1"/>
  <c r="AY35" i="61"/>
  <c r="AZ35" i="61"/>
  <c r="AZ106" i="61"/>
  <c r="AY106" i="61"/>
  <c r="AZ22" i="61"/>
  <c r="AY22" i="61"/>
  <c r="AZ121" i="61"/>
  <c r="AY121" i="61"/>
  <c r="AY128" i="61"/>
  <c r="AZ128" i="61" s="1"/>
  <c r="AZ76" i="61"/>
  <c r="AY76" i="61"/>
  <c r="AY66" i="61"/>
  <c r="AZ66" i="61" s="1"/>
  <c r="AY60" i="61"/>
  <c r="AZ60" i="61" s="1"/>
  <c r="BU69" i="63"/>
  <c r="BT69" i="63"/>
  <c r="BT111" i="63"/>
  <c r="BU111" i="63"/>
  <c r="AY113" i="61"/>
  <c r="AZ113" i="61" s="1"/>
  <c r="BU96" i="63"/>
  <c r="BT96" i="63"/>
  <c r="AZ79" i="61"/>
  <c r="AY79" i="61"/>
  <c r="BT25" i="63"/>
  <c r="BU25" i="63"/>
  <c r="BT106" i="63"/>
  <c r="BU106" i="63"/>
  <c r="AY17" i="61"/>
  <c r="AZ17" i="61" s="1"/>
  <c r="BT22" i="63" l="1"/>
  <c r="AZ61" i="61"/>
  <c r="BU90" i="63"/>
  <c r="BU136" i="63"/>
  <c r="BU92" i="63"/>
  <c r="BU40" i="63"/>
  <c r="BT29" i="63"/>
  <c r="AZ29" i="61"/>
  <c r="BT76" i="63"/>
  <c r="BU21" i="63"/>
  <c r="BU103" i="63"/>
  <c r="AZ136" i="61"/>
  <c r="BT12" i="63"/>
  <c r="BT72" i="63"/>
  <c r="BU60" i="63"/>
  <c r="AY103" i="61"/>
  <c r="BP36" i="63"/>
  <c r="AZ20" i="61"/>
  <c r="AX36" i="61"/>
  <c r="AZ36" i="61" s="1"/>
  <c r="BO36" i="63"/>
  <c r="AY30" i="61"/>
  <c r="AY85" i="61"/>
  <c r="BT30" i="63"/>
  <c r="BT13" i="63"/>
  <c r="AY110" i="61"/>
  <c r="BT37" i="63"/>
  <c r="BO122" i="63"/>
  <c r="BU86" i="63"/>
  <c r="BS122" i="63"/>
  <c r="BT122" i="63" s="1"/>
  <c r="BU122" i="63" s="1"/>
  <c r="BU117" i="63"/>
  <c r="AY89" i="61"/>
  <c r="AZ120" i="61"/>
  <c r="BP122" i="63"/>
  <c r="BT33" i="63"/>
  <c r="AY123" i="61"/>
  <c r="BU24" i="63"/>
  <c r="BU137" i="63"/>
  <c r="BO129" i="63"/>
  <c r="BS134" i="63"/>
  <c r="BU134" i="63" s="1"/>
  <c r="AY21" i="61"/>
  <c r="AY57" i="61"/>
  <c r="BT115" i="63"/>
  <c r="BU84" i="63"/>
  <c r="BU113" i="63"/>
  <c r="BP129" i="63"/>
  <c r="AZ81" i="61"/>
  <c r="AX11" i="61"/>
  <c r="AY11" i="61" s="1"/>
  <c r="AZ11" i="61" s="1"/>
  <c r="BT31" i="63"/>
  <c r="BO134" i="63"/>
  <c r="BO107" i="63"/>
  <c r="BP107" i="63" s="1"/>
  <c r="BO11" i="63"/>
  <c r="BP11" i="63" s="1"/>
  <c r="BP134" i="63"/>
  <c r="BT125" i="63"/>
  <c r="AY34" i="61"/>
  <c r="BU28" i="63"/>
  <c r="AZ27" i="61"/>
  <c r="BT135" i="63"/>
  <c r="AY26" i="61"/>
  <c r="AZ135" i="61"/>
  <c r="AZ74" i="61"/>
  <c r="AX146" i="61"/>
  <c r="AZ146" i="61" s="1"/>
  <c r="BO62" i="63"/>
  <c r="BP62" i="63" s="1"/>
  <c r="AX62" i="61"/>
  <c r="AY62" i="61" s="1"/>
  <c r="AZ62" i="61" s="1"/>
  <c r="AY28" i="61"/>
  <c r="BU18" i="63"/>
  <c r="BU91" i="63"/>
  <c r="BT23" i="63"/>
  <c r="AZ145" i="61"/>
  <c r="BT77" i="63"/>
  <c r="AX107" i="61"/>
  <c r="AY107" i="61" s="1"/>
  <c r="AZ107" i="61" s="1"/>
  <c r="AZ91" i="61"/>
  <c r="BT75" i="63"/>
  <c r="AZ31" i="61"/>
  <c r="AX119" i="61"/>
  <c r="AZ119" i="61" s="1"/>
  <c r="AY23" i="61"/>
  <c r="BT139" i="63"/>
  <c r="BU38" i="63"/>
  <c r="AX133" i="61"/>
  <c r="AY133" i="61" s="1"/>
  <c r="AZ133" i="61" s="1"/>
  <c r="BU27" i="63"/>
  <c r="BU73" i="63"/>
  <c r="BP119" i="63"/>
  <c r="BU32" i="63"/>
  <c r="AX129" i="61"/>
  <c r="AZ129" i="61" s="1"/>
  <c r="BT83" i="63"/>
  <c r="BO19" i="63"/>
  <c r="AX78" i="61"/>
  <c r="AY78" i="61" s="1"/>
  <c r="AZ78" i="61" s="1"/>
  <c r="AZ112" i="61"/>
  <c r="BS119" i="63"/>
  <c r="BT119" i="63" s="1"/>
  <c r="BS133" i="63"/>
  <c r="BT133" i="63" s="1"/>
  <c r="BT120" i="63"/>
  <c r="AZ87" i="61"/>
  <c r="AZ33" i="61"/>
  <c r="AZ90" i="61"/>
  <c r="AY116" i="61"/>
  <c r="BU74" i="63"/>
  <c r="BU89" i="63"/>
  <c r="BT105" i="63"/>
  <c r="AZ137" i="61"/>
  <c r="AY86" i="61"/>
  <c r="BO63" i="63"/>
  <c r="AY138" i="61"/>
  <c r="BS130" i="63"/>
  <c r="BT130" i="63" s="1"/>
  <c r="BU130" i="63" s="1"/>
  <c r="BP146" i="63"/>
  <c r="BT81" i="63"/>
  <c r="BU81" i="63"/>
  <c r="BP19" i="63"/>
  <c r="BU57" i="63"/>
  <c r="BS19" i="63"/>
  <c r="BT19" i="63" s="1"/>
  <c r="BU19" i="63" s="1"/>
  <c r="BO130" i="63"/>
  <c r="BP130" i="63" s="1"/>
  <c r="BS124" i="63"/>
  <c r="BT124" i="63" s="1"/>
  <c r="AX109" i="61"/>
  <c r="AY109" i="61" s="1"/>
  <c r="AZ109" i="61" s="1"/>
  <c r="BT123" i="63"/>
  <c r="AY32" i="61"/>
  <c r="AX124" i="61"/>
  <c r="AY124" i="61" s="1"/>
  <c r="BO109" i="63"/>
  <c r="BP109" i="63" s="1"/>
  <c r="BO78" i="63"/>
  <c r="BP78" i="63" s="1"/>
  <c r="BP124" i="63"/>
  <c r="BS146" i="63"/>
  <c r="BU144" i="63"/>
  <c r="BT144" i="63"/>
  <c r="BT146" i="63" s="1"/>
  <c r="BU145" i="63"/>
  <c r="BP63" i="63"/>
  <c r="BS63" i="63"/>
  <c r="BU63" i="63" s="1"/>
  <c r="BU71" i="63"/>
  <c r="BT71" i="63"/>
  <c r="AZ71" i="61"/>
  <c r="AY71" i="61"/>
  <c r="AY146" i="61"/>
  <c r="BT107" i="63"/>
  <c r="BU107" i="63"/>
  <c r="BT11" i="63"/>
  <c r="BU11" i="63"/>
  <c r="AY130" i="61"/>
  <c r="AZ130" i="61" s="1"/>
  <c r="BU36" i="63"/>
  <c r="BT36" i="63"/>
  <c r="BT129" i="63"/>
  <c r="BU129" i="63"/>
  <c r="BT78" i="63"/>
  <c r="BU78" i="63"/>
  <c r="AZ134" i="61"/>
  <c r="AY134" i="61"/>
  <c r="AZ19" i="61"/>
  <c r="AY19" i="61"/>
  <c r="AZ122" i="61"/>
  <c r="AY122" i="61"/>
  <c r="AY63" i="61"/>
  <c r="AZ63" i="61"/>
  <c r="AY36" i="61" l="1"/>
  <c r="BT134" i="63"/>
  <c r="AY129" i="61"/>
  <c r="AY119" i="61"/>
  <c r="BU133" i="63"/>
  <c r="BU124" i="63"/>
  <c r="AZ124" i="61"/>
  <c r="BU119" i="63"/>
  <c r="BT63" i="63"/>
  <c r="BU146" i="63"/>
  <c r="BN151" i="63" l="1"/>
  <c r="BS151" i="63" s="1"/>
  <c r="BS152" i="63" s="1"/>
  <c r="AX151" i="61" l="1"/>
  <c r="AZ151" i="61" s="1"/>
  <c r="BT151" i="63"/>
  <c r="BT152" i="63" s="1"/>
  <c r="BU151" i="63"/>
  <c r="BO151" i="63"/>
  <c r="BO152" i="63" s="1"/>
  <c r="BP151" i="63"/>
  <c r="BN152" i="63"/>
  <c r="BP152" i="63" s="1"/>
  <c r="BU152" i="63"/>
  <c r="AX152" i="61" l="1"/>
  <c r="AZ152" i="61" s="1"/>
  <c r="AY151" i="61"/>
  <c r="AY152" i="61" s="1"/>
  <c r="BN41" i="63" l="1"/>
  <c r="BN50" i="63"/>
  <c r="BN68" i="63"/>
  <c r="BO41" i="63" l="1"/>
  <c r="BO42" i="63" s="1"/>
  <c r="AX41" i="61"/>
  <c r="BS41" i="63"/>
  <c r="BP41" i="63"/>
  <c r="BN42" i="63"/>
  <c r="BP42" i="63" s="1"/>
  <c r="AX68" i="61"/>
  <c r="BS68" i="63"/>
  <c r="BO68" i="63"/>
  <c r="BN141" i="63"/>
  <c r="AX50" i="61"/>
  <c r="BP50" i="63"/>
  <c r="BO50" i="63"/>
  <c r="BS50" i="63"/>
  <c r="BT68" i="63" l="1"/>
  <c r="BT141" i="63" s="1"/>
  <c r="BU68" i="63"/>
  <c r="BS141" i="63"/>
  <c r="AY41" i="61"/>
  <c r="AY42" i="61" s="1"/>
  <c r="AZ41" i="61"/>
  <c r="AX42" i="61"/>
  <c r="AZ42" i="61" s="1"/>
  <c r="BT50" i="63"/>
  <c r="BU50" i="63"/>
  <c r="BP68" i="63"/>
  <c r="BO141" i="63"/>
  <c r="BP141" i="63" s="1"/>
  <c r="BU41" i="63"/>
  <c r="BT41" i="63"/>
  <c r="BT42" i="63" s="1"/>
  <c r="BS42" i="63"/>
  <c r="BU42" i="63" s="1"/>
  <c r="AZ50" i="61"/>
  <c r="AY50" i="61"/>
  <c r="AY68" i="61"/>
  <c r="AY141" i="61" s="1"/>
  <c r="AZ68" i="61"/>
  <c r="AX141" i="61"/>
  <c r="AZ141" i="61" l="1"/>
  <c r="BU141" i="63"/>
  <c r="BD11" i="63"/>
  <c r="BD23" i="63"/>
  <c r="BE23" i="63" s="1"/>
  <c r="BD118" i="63"/>
  <c r="BD78" i="63"/>
  <c r="BD105" i="63"/>
  <c r="BD67" i="63"/>
  <c r="BD64" i="63"/>
  <c r="BD137" i="63"/>
  <c r="BD82" i="63" l="1"/>
  <c r="BI82" i="63" s="1"/>
  <c r="BD93" i="63"/>
  <c r="BE93" i="63" s="1"/>
  <c r="BD132" i="63"/>
  <c r="BI132" i="63" s="1"/>
  <c r="BJ132" i="63" s="1"/>
  <c r="BK132" i="63" s="1"/>
  <c r="BD96" i="63"/>
  <c r="BE96" i="63" s="1"/>
  <c r="BF96" i="63" s="1"/>
  <c r="BD15" i="63"/>
  <c r="BE15" i="63" s="1"/>
  <c r="BD75" i="63"/>
  <c r="BE75" i="63" s="1"/>
  <c r="BD136" i="63"/>
  <c r="BE136" i="63" s="1"/>
  <c r="BD124" i="63"/>
  <c r="BE124" i="63" s="1"/>
  <c r="BF124" i="63" s="1"/>
  <c r="BD102" i="63"/>
  <c r="BI102" i="63" s="1"/>
  <c r="BJ102" i="63" s="1"/>
  <c r="BK102" i="63" s="1"/>
  <c r="BD101" i="63"/>
  <c r="BE101" i="63" s="1"/>
  <c r="BF101" i="63" s="1"/>
  <c r="BD115" i="63"/>
  <c r="BE115" i="63" s="1"/>
  <c r="BD90" i="63"/>
  <c r="BE90" i="63" s="1"/>
  <c r="BD81" i="63"/>
  <c r="BI81" i="63" s="1"/>
  <c r="BD106" i="63"/>
  <c r="BI106" i="63" s="1"/>
  <c r="BD103" i="63"/>
  <c r="AS103" i="61" s="1"/>
  <c r="BD94" i="63"/>
  <c r="AS94" i="61" s="1"/>
  <c r="BD79" i="63"/>
  <c r="BF79" i="63" s="1"/>
  <c r="BD74" i="63"/>
  <c r="AS74" i="61" s="1"/>
  <c r="BD125" i="63"/>
  <c r="BE125" i="63" s="1"/>
  <c r="BF125" i="63" s="1"/>
  <c r="BD130" i="63"/>
  <c r="BE130" i="63" s="1"/>
  <c r="BF130" i="63" s="1"/>
  <c r="BD107" i="63"/>
  <c r="BI107" i="63" s="1"/>
  <c r="BJ107" i="63" s="1"/>
  <c r="BK107" i="63" s="1"/>
  <c r="BD145" i="63"/>
  <c r="BE145" i="63" s="1"/>
  <c r="BD91" i="63"/>
  <c r="BI91" i="63" s="1"/>
  <c r="BD32" i="63"/>
  <c r="BI32" i="63" s="1"/>
  <c r="BJ32" i="63" s="1"/>
  <c r="BK32" i="63" s="1"/>
  <c r="BD92" i="63"/>
  <c r="BE92" i="63" s="1"/>
  <c r="BF92" i="63" s="1"/>
  <c r="BD138" i="63"/>
  <c r="BI138" i="63" s="1"/>
  <c r="BD144" i="63"/>
  <c r="BE144" i="63" s="1"/>
  <c r="BD99" i="63"/>
  <c r="BE99" i="63" s="1"/>
  <c r="BF99" i="63" s="1"/>
  <c r="BD140" i="63"/>
  <c r="AS140" i="61" s="1"/>
  <c r="BD120" i="63"/>
  <c r="BF120" i="63" s="1"/>
  <c r="BD121" i="63"/>
  <c r="BI121" i="63" s="1"/>
  <c r="BD104" i="63"/>
  <c r="BE104" i="63" s="1"/>
  <c r="BD116" i="63"/>
  <c r="BI116" i="63" s="1"/>
  <c r="BD88" i="63"/>
  <c r="AS88" i="61" s="1"/>
  <c r="BD112" i="63"/>
  <c r="BI112" i="63" s="1"/>
  <c r="BI23" i="63"/>
  <c r="BK23" i="63" s="1"/>
  <c r="BD123" i="63"/>
  <c r="BE123" i="63" s="1"/>
  <c r="BD98" i="63"/>
  <c r="BF98" i="63" s="1"/>
  <c r="BD73" i="63"/>
  <c r="BF73" i="63" s="1"/>
  <c r="BD69" i="63"/>
  <c r="AS69" i="61" s="1"/>
  <c r="BD89" i="63"/>
  <c r="BE89" i="63" s="1"/>
  <c r="BD108" i="63"/>
  <c r="BI108" i="63" s="1"/>
  <c r="BJ108" i="63" s="1"/>
  <c r="BK108" i="63" s="1"/>
  <c r="BD111" i="63"/>
  <c r="BE111" i="63" s="1"/>
  <c r="BD28" i="63"/>
  <c r="BE28" i="63" s="1"/>
  <c r="BD17" i="63"/>
  <c r="BE17" i="63" s="1"/>
  <c r="BF17" i="63" s="1"/>
  <c r="BD24" i="63"/>
  <c r="AS24" i="61" s="1"/>
  <c r="BD30" i="63"/>
  <c r="AS30" i="61" s="1"/>
  <c r="BD95" i="63"/>
  <c r="AS95" i="61" s="1"/>
  <c r="BD134" i="63"/>
  <c r="BE134" i="63" s="1"/>
  <c r="BD129" i="63"/>
  <c r="BE129" i="63" s="1"/>
  <c r="BD33" i="63"/>
  <c r="BF33" i="63" s="1"/>
  <c r="BD26" i="63"/>
  <c r="AS26" i="61" s="1"/>
  <c r="BD41" i="63"/>
  <c r="BI41" i="63" s="1"/>
  <c r="BD36" i="63"/>
  <c r="BI36" i="63" s="1"/>
  <c r="BD37" i="63"/>
  <c r="BE37" i="63" s="1"/>
  <c r="BD20" i="63"/>
  <c r="AS20" i="61" s="1"/>
  <c r="BD34" i="63"/>
  <c r="BI34" i="63" s="1"/>
  <c r="BJ34" i="63" s="1"/>
  <c r="BK34" i="63" s="1"/>
  <c r="BD62" i="63"/>
  <c r="AS62" i="61" s="1"/>
  <c r="AT62" i="61" s="1"/>
  <c r="AU62" i="61" s="1"/>
  <c r="AS23" i="61"/>
  <c r="AU23" i="61" s="1"/>
  <c r="BD35" i="63"/>
  <c r="BE35" i="63" s="1"/>
  <c r="BD59" i="63"/>
  <c r="AS59" i="61" s="1"/>
  <c r="AT59" i="61" s="1"/>
  <c r="AU59" i="61" s="1"/>
  <c r="BD25" i="63"/>
  <c r="BE25" i="63" s="1"/>
  <c r="BD31" i="63"/>
  <c r="BF31" i="63" s="1"/>
  <c r="BD27" i="63"/>
  <c r="BI27" i="63" s="1"/>
  <c r="BD57" i="63"/>
  <c r="AS57" i="61" s="1"/>
  <c r="BD71" i="63"/>
  <c r="AS71" i="61" s="1"/>
  <c r="BD117" i="63"/>
  <c r="BE117" i="63" s="1"/>
  <c r="BF117" i="63" s="1"/>
  <c r="BD61" i="63"/>
  <c r="BF61" i="63" s="1"/>
  <c r="BD77" i="63"/>
  <c r="BE77" i="63" s="1"/>
  <c r="BD122" i="63"/>
  <c r="BE122" i="63" s="1"/>
  <c r="BF122" i="63" s="1"/>
  <c r="BD139" i="63"/>
  <c r="BI139" i="63" s="1"/>
  <c r="BD58" i="63"/>
  <c r="BI58" i="63" s="1"/>
  <c r="BD87" i="63"/>
  <c r="BE87" i="63" s="1"/>
  <c r="BD131" i="63"/>
  <c r="BI131" i="63" s="1"/>
  <c r="BJ131" i="63" s="1"/>
  <c r="BK131" i="63" s="1"/>
  <c r="BD70" i="63"/>
  <c r="BI70" i="63" s="1"/>
  <c r="BF23" i="63"/>
  <c r="BD29" i="63"/>
  <c r="BI29" i="63" s="1"/>
  <c r="BD63" i="63"/>
  <c r="AS63" i="61" s="1"/>
  <c r="BD22" i="63"/>
  <c r="BI22" i="63" s="1"/>
  <c r="BD18" i="63"/>
  <c r="BI18" i="63" s="1"/>
  <c r="BD21" i="63"/>
  <c r="BI21" i="63" s="1"/>
  <c r="BD39" i="63"/>
  <c r="BI39" i="63" s="1"/>
  <c r="BD65" i="63"/>
  <c r="AS65" i="61" s="1"/>
  <c r="BD110" i="63"/>
  <c r="BF110" i="63" s="1"/>
  <c r="BD135" i="63"/>
  <c r="BE135" i="63" s="1"/>
  <c r="BD38" i="63"/>
  <c r="BF38" i="63" s="1"/>
  <c r="BD16" i="63"/>
  <c r="BD13" i="63"/>
  <c r="BE11" i="63"/>
  <c r="BF11" i="63" s="1"/>
  <c r="AS11" i="61"/>
  <c r="BI11" i="63"/>
  <c r="BE64" i="63"/>
  <c r="AS64" i="61"/>
  <c r="BF64" i="63"/>
  <c r="BI64" i="63"/>
  <c r="BE105" i="63"/>
  <c r="BF105" i="63"/>
  <c r="BI105" i="63"/>
  <c r="AS105" i="61"/>
  <c r="BE78" i="63"/>
  <c r="BF78" i="63" s="1"/>
  <c r="BI78" i="63"/>
  <c r="BJ78" i="63" s="1"/>
  <c r="BK78" i="63" s="1"/>
  <c r="AS78" i="61"/>
  <c r="AS137" i="61"/>
  <c r="BF137" i="63"/>
  <c r="BE137" i="63"/>
  <c r="BI137" i="63"/>
  <c r="BI67" i="63"/>
  <c r="BJ67" i="63" s="1"/>
  <c r="BK67" i="63" s="1"/>
  <c r="AS67" i="61"/>
  <c r="BE67" i="63"/>
  <c r="BF67" i="63" s="1"/>
  <c r="BF118" i="63"/>
  <c r="BI118" i="63"/>
  <c r="BE118" i="63"/>
  <c r="AS118" i="61"/>
  <c r="BE82" i="63" l="1"/>
  <c r="BF82" i="63" s="1"/>
  <c r="AS82" i="61"/>
  <c r="AT82" i="61" s="1"/>
  <c r="AU82" i="61" s="1"/>
  <c r="BF145" i="63"/>
  <c r="AS145" i="61"/>
  <c r="AU145" i="61" s="1"/>
  <c r="BI130" i="63"/>
  <c r="BJ130" i="63" s="1"/>
  <c r="BK130" i="63" s="1"/>
  <c r="BE102" i="63"/>
  <c r="BF102" i="63" s="1"/>
  <c r="BI145" i="63"/>
  <c r="BJ145" i="63" s="1"/>
  <c r="AS92" i="61"/>
  <c r="AT92" i="61" s="1"/>
  <c r="AU92" i="61" s="1"/>
  <c r="BI96" i="63"/>
  <c r="BJ96" i="63" s="1"/>
  <c r="AS61" i="61"/>
  <c r="AU61" i="61" s="1"/>
  <c r="BI93" i="63"/>
  <c r="BJ93" i="63" s="1"/>
  <c r="BK93" i="63" s="1"/>
  <c r="AS93" i="61"/>
  <c r="AU93" i="61" s="1"/>
  <c r="BF93" i="63"/>
  <c r="BE31" i="63"/>
  <c r="AS138" i="61"/>
  <c r="AU138" i="61" s="1"/>
  <c r="AS81" i="61"/>
  <c r="AT81" i="61" s="1"/>
  <c r="AS96" i="61"/>
  <c r="AT96" i="61" s="1"/>
  <c r="AU96" i="61" s="1"/>
  <c r="BF37" i="63"/>
  <c r="BD114" i="63"/>
  <c r="BI114" i="63" s="1"/>
  <c r="BJ114" i="63" s="1"/>
  <c r="BK114" i="63" s="1"/>
  <c r="BE94" i="63"/>
  <c r="BF94" i="63" s="1"/>
  <c r="BE79" i="63"/>
  <c r="BI79" i="63"/>
  <c r="BJ79" i="63" s="1"/>
  <c r="BI94" i="63"/>
  <c r="BJ94" i="63" s="1"/>
  <c r="BJ23" i="63"/>
  <c r="BF74" i="63"/>
  <c r="AS38" i="61"/>
  <c r="AT38" i="61" s="1"/>
  <c r="BF75" i="63"/>
  <c r="BE140" i="63"/>
  <c r="BF140" i="63" s="1"/>
  <c r="AS18" i="61"/>
  <c r="AT18" i="61" s="1"/>
  <c r="AU18" i="61" s="1"/>
  <c r="AS111" i="61"/>
  <c r="AT111" i="61" s="1"/>
  <c r="AU111" i="61" s="1"/>
  <c r="BI98" i="63"/>
  <c r="BJ98" i="63" s="1"/>
  <c r="BK98" i="63" s="1"/>
  <c r="BE65" i="63"/>
  <c r="BF65" i="63" s="1"/>
  <c r="BI140" i="63"/>
  <c r="BJ140" i="63" s="1"/>
  <c r="BK140" i="63" s="1"/>
  <c r="BI115" i="63"/>
  <c r="BK115" i="63" s="1"/>
  <c r="AS132" i="61"/>
  <c r="AT132" i="61" s="1"/>
  <c r="AU132" i="61" s="1"/>
  <c r="AS79" i="61"/>
  <c r="AT79" i="61" s="1"/>
  <c r="BF30" i="63"/>
  <c r="BE106" i="63"/>
  <c r="BI125" i="63"/>
  <c r="BK125" i="63" s="1"/>
  <c r="AS107" i="61"/>
  <c r="AT107" i="61" s="1"/>
  <c r="AU107" i="61" s="1"/>
  <c r="AS25" i="61"/>
  <c r="AT25" i="61" s="1"/>
  <c r="BE107" i="63"/>
  <c r="BF107" i="63" s="1"/>
  <c r="AS102" i="61"/>
  <c r="AT102" i="61" s="1"/>
  <c r="AU102" i="61" s="1"/>
  <c r="BE62" i="63"/>
  <c r="BF62" i="63" s="1"/>
  <c r="AT23" i="61"/>
  <c r="AS117" i="61"/>
  <c r="AT117" i="61" s="1"/>
  <c r="AU117" i="61" s="1"/>
  <c r="AS130" i="61"/>
  <c r="AT130" i="61" s="1"/>
  <c r="AU130" i="61" s="1"/>
  <c r="BF90" i="63"/>
  <c r="BI17" i="63"/>
  <c r="BJ17" i="63" s="1"/>
  <c r="AS124" i="61"/>
  <c r="AT124" i="61" s="1"/>
  <c r="AU124" i="61" s="1"/>
  <c r="AS34" i="61"/>
  <c r="AU34" i="61" s="1"/>
  <c r="AS120" i="61"/>
  <c r="AT120" i="61" s="1"/>
  <c r="AU120" i="61" s="1"/>
  <c r="BI90" i="63"/>
  <c r="BK90" i="63" s="1"/>
  <c r="AS77" i="61"/>
  <c r="AU77" i="61" s="1"/>
  <c r="BE95" i="63"/>
  <c r="BE29" i="63"/>
  <c r="BI63" i="63"/>
  <c r="BK63" i="63" s="1"/>
  <c r="BE132" i="63"/>
  <c r="BF132" i="63" s="1"/>
  <c r="AS35" i="61"/>
  <c r="AU35" i="61" s="1"/>
  <c r="BF138" i="63"/>
  <c r="BI88" i="63"/>
  <c r="BK88" i="63" s="1"/>
  <c r="BF103" i="63"/>
  <c r="AS99" i="61"/>
  <c r="AT99" i="61" s="1"/>
  <c r="AU99" i="61" s="1"/>
  <c r="BI101" i="63"/>
  <c r="BJ101" i="63" s="1"/>
  <c r="BK101" i="63" s="1"/>
  <c r="BI122" i="63"/>
  <c r="BJ122" i="63" s="1"/>
  <c r="BK122" i="63" s="1"/>
  <c r="BI89" i="63"/>
  <c r="BK89" i="63" s="1"/>
  <c r="AS101" i="61"/>
  <c r="AT101" i="61" s="1"/>
  <c r="AU101" i="61" s="1"/>
  <c r="AS144" i="61"/>
  <c r="AU144" i="61" s="1"/>
  <c r="BI124" i="63"/>
  <c r="BJ124" i="63" s="1"/>
  <c r="BK124" i="63" s="1"/>
  <c r="AS115" i="61"/>
  <c r="AT115" i="61" s="1"/>
  <c r="BI92" i="63"/>
  <c r="BJ92" i="63" s="1"/>
  <c r="BK92" i="63" s="1"/>
  <c r="BI136" i="63"/>
  <c r="BJ136" i="63" s="1"/>
  <c r="BI110" i="63"/>
  <c r="BK110" i="63" s="1"/>
  <c r="AS136" i="61"/>
  <c r="AU136" i="61" s="1"/>
  <c r="BI73" i="63"/>
  <c r="BK73" i="63" s="1"/>
  <c r="BF115" i="63"/>
  <c r="BE91" i="63"/>
  <c r="AS106" i="61"/>
  <c r="AU106" i="61" s="1"/>
  <c r="AS125" i="61"/>
  <c r="AT125" i="61" s="1"/>
  <c r="AU125" i="61" s="1"/>
  <c r="BF136" i="63"/>
  <c r="BF112" i="63"/>
  <c r="BI62" i="63"/>
  <c r="BJ62" i="63" s="1"/>
  <c r="BK62" i="63" s="1"/>
  <c r="BD113" i="63"/>
  <c r="BE113" i="63" s="1"/>
  <c r="BF113" i="63" s="1"/>
  <c r="BE120" i="63"/>
  <c r="AS121" i="61"/>
  <c r="AT121" i="61" s="1"/>
  <c r="AU121" i="61" s="1"/>
  <c r="AS90" i="61"/>
  <c r="AU90" i="61" s="1"/>
  <c r="BI103" i="63"/>
  <c r="BJ103" i="63" s="1"/>
  <c r="BE59" i="63"/>
  <c r="BF59" i="63" s="1"/>
  <c r="BF15" i="63"/>
  <c r="BI15" i="63"/>
  <c r="BK15" i="63" s="1"/>
  <c r="BI87" i="63"/>
  <c r="BJ87" i="63" s="1"/>
  <c r="BE103" i="63"/>
  <c r="AS75" i="61"/>
  <c r="AU75" i="61" s="1"/>
  <c r="AS15" i="61"/>
  <c r="BI123" i="63"/>
  <c r="BJ123" i="63" s="1"/>
  <c r="BK123" i="63" s="1"/>
  <c r="BD126" i="63"/>
  <c r="BI126" i="63" s="1"/>
  <c r="BJ126" i="63" s="1"/>
  <c r="BK126" i="63" s="1"/>
  <c r="BF81" i="63"/>
  <c r="AS129" i="61"/>
  <c r="AU129" i="61" s="1"/>
  <c r="BE74" i="63"/>
  <c r="BF116" i="63"/>
  <c r="BI38" i="63"/>
  <c r="BJ38" i="63" s="1"/>
  <c r="BI75" i="63"/>
  <c r="BJ75" i="63" s="1"/>
  <c r="BI74" i="63"/>
  <c r="BK74" i="63" s="1"/>
  <c r="BF41" i="63"/>
  <c r="BI33" i="63"/>
  <c r="BJ33" i="63" s="1"/>
  <c r="BE39" i="63"/>
  <c r="BE38" i="63"/>
  <c r="AS70" i="61"/>
  <c r="AT70" i="61" s="1"/>
  <c r="AU70" i="61" s="1"/>
  <c r="AS32" i="61"/>
  <c r="AT32" i="61" s="1"/>
  <c r="BE26" i="63"/>
  <c r="BF106" i="63"/>
  <c r="BD80" i="63"/>
  <c r="AS80" i="61" s="1"/>
  <c r="AS91" i="61"/>
  <c r="AU91" i="61" s="1"/>
  <c r="BE81" i="63"/>
  <c r="BF134" i="63"/>
  <c r="BF144" i="63"/>
  <c r="BF91" i="63"/>
  <c r="AS27" i="61"/>
  <c r="AT27" i="61" s="1"/>
  <c r="BF32" i="63"/>
  <c r="BI99" i="63"/>
  <c r="BJ99" i="63" s="1"/>
  <c r="BK99" i="63" s="1"/>
  <c r="BD83" i="63"/>
  <c r="BI83" i="63" s="1"/>
  <c r="BE21" i="63"/>
  <c r="BI144" i="63"/>
  <c r="BK144" i="63" s="1"/>
  <c r="BD66" i="63"/>
  <c r="BE66" i="63" s="1"/>
  <c r="BF66" i="63" s="1"/>
  <c r="BD84" i="63"/>
  <c r="BI84" i="63" s="1"/>
  <c r="AS36" i="61"/>
  <c r="AT36" i="61" s="1"/>
  <c r="AU36" i="61" s="1"/>
  <c r="BF139" i="63"/>
  <c r="AS135" i="61"/>
  <c r="AU135" i="61" s="1"/>
  <c r="BE138" i="63"/>
  <c r="BE131" i="63"/>
  <c r="BF131" i="63" s="1"/>
  <c r="BI28" i="63"/>
  <c r="BJ28" i="63" s="1"/>
  <c r="BE71" i="63"/>
  <c r="BE20" i="63"/>
  <c r="AS104" i="61"/>
  <c r="AT104" i="61" s="1"/>
  <c r="AS22" i="61"/>
  <c r="AT22" i="61" s="1"/>
  <c r="BF24" i="63"/>
  <c r="BI69" i="63"/>
  <c r="BK69" i="63" s="1"/>
  <c r="BI57" i="63"/>
  <c r="BJ57" i="63" s="1"/>
  <c r="AS110" i="61"/>
  <c r="AT110" i="61" s="1"/>
  <c r="BE18" i="63"/>
  <c r="BF18" i="63" s="1"/>
  <c r="BE34" i="63"/>
  <c r="BI134" i="63"/>
  <c r="BK134" i="63" s="1"/>
  <c r="BE32" i="63"/>
  <c r="BE61" i="63"/>
  <c r="BF89" i="63"/>
  <c r="AS123" i="61"/>
  <c r="AT123" i="61" s="1"/>
  <c r="BI25" i="63"/>
  <c r="BJ25" i="63" s="1"/>
  <c r="BI120" i="63"/>
  <c r="BK120" i="63" s="1"/>
  <c r="BD146" i="63"/>
  <c r="BI37" i="63"/>
  <c r="BK37" i="63" s="1"/>
  <c r="BE33" i="63"/>
  <c r="BF121" i="63"/>
  <c r="BD128" i="63"/>
  <c r="AS128" i="61" s="1"/>
  <c r="BF39" i="63"/>
  <c r="BF63" i="63"/>
  <c r="AS112" i="61"/>
  <c r="AU112" i="61" s="1"/>
  <c r="BE88" i="63"/>
  <c r="BF88" i="63" s="1"/>
  <c r="BI30" i="63"/>
  <c r="BK30" i="63" s="1"/>
  <c r="BI111" i="63"/>
  <c r="BJ111" i="63" s="1"/>
  <c r="BI117" i="63"/>
  <c r="BJ117" i="63" s="1"/>
  <c r="BE73" i="63"/>
  <c r="BE27" i="63"/>
  <c r="BD14" i="63"/>
  <c r="BI14" i="63" s="1"/>
  <c r="BF87" i="63"/>
  <c r="BE58" i="63"/>
  <c r="BF58" i="63" s="1"/>
  <c r="AS41" i="61"/>
  <c r="AT41" i="61" s="1"/>
  <c r="AS122" i="61"/>
  <c r="AT122" i="61" s="1"/>
  <c r="AU122" i="61" s="1"/>
  <c r="BD127" i="63"/>
  <c r="AS127" i="61" s="1"/>
  <c r="AS116" i="61"/>
  <c r="AT116" i="61" s="1"/>
  <c r="BD85" i="63"/>
  <c r="BI85" i="63" s="1"/>
  <c r="BJ85" i="63" s="1"/>
  <c r="BK85" i="63" s="1"/>
  <c r="BD72" i="63"/>
  <c r="AS72" i="61" s="1"/>
  <c r="BE70" i="63"/>
  <c r="BF70" i="63" s="1"/>
  <c r="BE36" i="63"/>
  <c r="AS139" i="61"/>
  <c r="AT139" i="61" s="1"/>
  <c r="BD97" i="63"/>
  <c r="BE97" i="63" s="1"/>
  <c r="BF97" i="63" s="1"/>
  <c r="BF135" i="63"/>
  <c r="BF21" i="63"/>
  <c r="BF29" i="63"/>
  <c r="AS131" i="61"/>
  <c r="AT131" i="61" s="1"/>
  <c r="AU131" i="61" s="1"/>
  <c r="BF129" i="63"/>
  <c r="AS28" i="61"/>
  <c r="AT28" i="61" s="1"/>
  <c r="AS108" i="61"/>
  <c r="AT108" i="61" s="1"/>
  <c r="AU108" i="61" s="1"/>
  <c r="BI71" i="63"/>
  <c r="BK71" i="63" s="1"/>
  <c r="BE98" i="63"/>
  <c r="BI31" i="63"/>
  <c r="BJ31" i="63" s="1"/>
  <c r="BI20" i="63"/>
  <c r="BK20" i="63" s="1"/>
  <c r="BI26" i="63"/>
  <c r="BK26" i="63" s="1"/>
  <c r="BF77" i="63"/>
  <c r="BF104" i="63"/>
  <c r="BI65" i="63"/>
  <c r="BJ65" i="63" s="1"/>
  <c r="BK65" i="63" s="1"/>
  <c r="BE22" i="63"/>
  <c r="BI95" i="63"/>
  <c r="BJ95" i="63" s="1"/>
  <c r="BI24" i="63"/>
  <c r="BK24" i="63" s="1"/>
  <c r="BE69" i="63"/>
  <c r="BF69" i="63" s="1"/>
  <c r="BE57" i="63"/>
  <c r="BD12" i="63"/>
  <c r="BI12" i="63" s="1"/>
  <c r="BE110" i="63"/>
  <c r="BF34" i="63"/>
  <c r="AS134" i="61"/>
  <c r="AU134" i="61" s="1"/>
  <c r="BI61" i="63"/>
  <c r="BJ61" i="63" s="1"/>
  <c r="BK61" i="63" s="1"/>
  <c r="BD133" i="63"/>
  <c r="AS133" i="61" s="1"/>
  <c r="AS89" i="61"/>
  <c r="AU89" i="61" s="1"/>
  <c r="BF123" i="63"/>
  <c r="BF25" i="63"/>
  <c r="AS37" i="61"/>
  <c r="AU37" i="61" s="1"/>
  <c r="AS33" i="61"/>
  <c r="AU33" i="61" s="1"/>
  <c r="BE121" i="63"/>
  <c r="AS39" i="61"/>
  <c r="AT39" i="61" s="1"/>
  <c r="BE63" i="63"/>
  <c r="BE112" i="63"/>
  <c r="BE30" i="63"/>
  <c r="AS17" i="61"/>
  <c r="AT17" i="61" s="1"/>
  <c r="AU17" i="61" s="1"/>
  <c r="BF111" i="63"/>
  <c r="AS73" i="61"/>
  <c r="AT73" i="61" s="1"/>
  <c r="BF27" i="63"/>
  <c r="AS87" i="61"/>
  <c r="AU87" i="61" s="1"/>
  <c r="AS58" i="61"/>
  <c r="AT58" i="61" s="1"/>
  <c r="AU58" i="61" s="1"/>
  <c r="BE41" i="63"/>
  <c r="BE116" i="63"/>
  <c r="BI35" i="63"/>
  <c r="BJ35" i="63" s="1"/>
  <c r="BF35" i="63"/>
  <c r="BF36" i="63"/>
  <c r="BE139" i="63"/>
  <c r="BI135" i="63"/>
  <c r="BJ135" i="63" s="1"/>
  <c r="AS21" i="61"/>
  <c r="AU21" i="61" s="1"/>
  <c r="AS29" i="61"/>
  <c r="AU29" i="61" s="1"/>
  <c r="BI129" i="63"/>
  <c r="BJ129" i="63" s="1"/>
  <c r="BF28" i="63"/>
  <c r="BE108" i="63"/>
  <c r="BF108" i="63" s="1"/>
  <c r="BF71" i="63"/>
  <c r="AS98" i="61"/>
  <c r="AT98" i="61" s="1"/>
  <c r="AS31" i="61"/>
  <c r="AU31" i="61" s="1"/>
  <c r="BD60" i="63"/>
  <c r="BI60" i="63" s="1"/>
  <c r="BF20" i="63"/>
  <c r="BF26" i="63"/>
  <c r="BI77" i="63"/>
  <c r="BJ77" i="63" s="1"/>
  <c r="BD100" i="63"/>
  <c r="AS100" i="61" s="1"/>
  <c r="BI104" i="63"/>
  <c r="BJ104" i="63" s="1"/>
  <c r="BK104" i="63" s="1"/>
  <c r="BD68" i="63"/>
  <c r="AS68" i="61" s="1"/>
  <c r="BF22" i="63"/>
  <c r="BF95" i="63"/>
  <c r="BE24" i="63"/>
  <c r="BF57" i="63"/>
  <c r="BD119" i="63"/>
  <c r="BI119" i="63" s="1"/>
  <c r="BI59" i="63"/>
  <c r="BJ59" i="63" s="1"/>
  <c r="BK59" i="63" s="1"/>
  <c r="BD109" i="63"/>
  <c r="AS109" i="61" s="1"/>
  <c r="BD76" i="63"/>
  <c r="BI76" i="63" s="1"/>
  <c r="BJ76" i="63" s="1"/>
  <c r="BK76" i="63" s="1"/>
  <c r="BE146" i="63"/>
  <c r="BE16" i="63"/>
  <c r="BF16" i="63" s="1"/>
  <c r="BI16" i="63"/>
  <c r="AS16" i="61"/>
  <c r="BJ138" i="63"/>
  <c r="BK138" i="63"/>
  <c r="AT67" i="61"/>
  <c r="AU67" i="61" s="1"/>
  <c r="AT137" i="61"/>
  <c r="AU137" i="61"/>
  <c r="BK112" i="63"/>
  <c r="BJ112" i="63"/>
  <c r="AU30" i="61"/>
  <c r="AT30" i="61"/>
  <c r="BJ22" i="63"/>
  <c r="BK22" i="63"/>
  <c r="AU105" i="61"/>
  <c r="AT105" i="61"/>
  <c r="BJ116" i="63"/>
  <c r="BK116" i="63"/>
  <c r="BJ11" i="63"/>
  <c r="BK11" i="63"/>
  <c r="AU57" i="61"/>
  <c r="AT57" i="61"/>
  <c r="AT94" i="61"/>
  <c r="AU94" i="61" s="1"/>
  <c r="BJ36" i="63"/>
  <c r="BK36" i="63"/>
  <c r="BK118" i="63"/>
  <c r="BJ118" i="63"/>
  <c r="BK139" i="63"/>
  <c r="BJ139" i="63"/>
  <c r="BJ82" i="63"/>
  <c r="BK82" i="63"/>
  <c r="BJ21" i="63"/>
  <c r="BK21" i="63"/>
  <c r="BK121" i="63"/>
  <c r="BJ121" i="63"/>
  <c r="BJ39" i="63"/>
  <c r="BK39" i="63"/>
  <c r="AT88" i="61"/>
  <c r="AU88" i="61" s="1"/>
  <c r="AU64" i="61"/>
  <c r="AT64" i="61"/>
  <c r="AU103" i="61"/>
  <c r="AT103" i="61"/>
  <c r="BJ81" i="63"/>
  <c r="BK81" i="63"/>
  <c r="BJ29" i="63"/>
  <c r="BK29" i="63"/>
  <c r="BK91" i="63"/>
  <c r="BJ91" i="63"/>
  <c r="AT20" i="61"/>
  <c r="AU20" i="61"/>
  <c r="BK27" i="63"/>
  <c r="BJ27" i="63"/>
  <c r="AT78" i="61"/>
  <c r="AU78" i="61" s="1"/>
  <c r="AT65" i="61"/>
  <c r="AU65" i="61" s="1"/>
  <c r="AU74" i="61"/>
  <c r="AT74" i="61"/>
  <c r="AT95" i="61"/>
  <c r="AU95" i="61" s="1"/>
  <c r="AU24" i="61"/>
  <c r="AT24" i="61"/>
  <c r="AT11" i="61"/>
  <c r="AU11" i="61" s="1"/>
  <c r="BK18" i="63"/>
  <c r="BJ18" i="63"/>
  <c r="BK70" i="63"/>
  <c r="BJ70" i="63"/>
  <c r="AU118" i="61"/>
  <c r="AT118" i="61"/>
  <c r="BK137" i="63"/>
  <c r="BJ137" i="63"/>
  <c r="AT71" i="61"/>
  <c r="AU71" i="61"/>
  <c r="BI13" i="63"/>
  <c r="BE13" i="63"/>
  <c r="BF13" i="63" s="1"/>
  <c r="AS13" i="61"/>
  <c r="AT63" i="61"/>
  <c r="AU63" i="61" s="1"/>
  <c r="AU26" i="61"/>
  <c r="AT26" i="61"/>
  <c r="BJ106" i="63"/>
  <c r="BK106" i="63"/>
  <c r="BK58" i="63"/>
  <c r="BJ58" i="63"/>
  <c r="BJ41" i="63"/>
  <c r="BK41" i="63"/>
  <c r="BJ105" i="63"/>
  <c r="BK105" i="63"/>
  <c r="BK64" i="63"/>
  <c r="BJ64" i="63"/>
  <c r="AT140" i="61"/>
  <c r="AU140" i="61" s="1"/>
  <c r="AT69" i="61"/>
  <c r="AU69" i="61" s="1"/>
  <c r="AT35" i="61" l="1"/>
  <c r="AT145" i="61"/>
  <c r="BK145" i="63"/>
  <c r="BK146" i="63" s="1"/>
  <c r="BF146" i="63"/>
  <c r="AT61" i="61"/>
  <c r="BK96" i="63"/>
  <c r="AT138" i="61"/>
  <c r="AU81" i="61"/>
  <c r="AT93" i="61"/>
  <c r="BE114" i="63"/>
  <c r="BF114" i="63" s="1"/>
  <c r="AS114" i="61"/>
  <c r="AT114" i="61" s="1"/>
  <c r="AU114" i="61" s="1"/>
  <c r="BJ115" i="63"/>
  <c r="BK79" i="63"/>
  <c r="AU38" i="61"/>
  <c r="AT77" i="61"/>
  <c r="BK94" i="63"/>
  <c r="BJ63" i="63"/>
  <c r="BK17" i="63"/>
  <c r="BJ125" i="63"/>
  <c r="AS84" i="61"/>
  <c r="AT84" i="61" s="1"/>
  <c r="BK33" i="63"/>
  <c r="AU25" i="61"/>
  <c r="BJ15" i="63"/>
  <c r="BJ88" i="63"/>
  <c r="BK136" i="63"/>
  <c r="BJ74" i="63"/>
  <c r="BJ110" i="63"/>
  <c r="AT90" i="61"/>
  <c r="AU104" i="61"/>
  <c r="AU28" i="61"/>
  <c r="AT112" i="61"/>
  <c r="AT135" i="61"/>
  <c r="BJ90" i="63"/>
  <c r="AT34" i="61"/>
  <c r="AU79" i="61"/>
  <c r="AT129" i="61"/>
  <c r="BK57" i="63"/>
  <c r="BI113" i="63"/>
  <c r="BJ113" i="63" s="1"/>
  <c r="BE80" i="63"/>
  <c r="BF80" i="63" s="1"/>
  <c r="AT106" i="61"/>
  <c r="AS113" i="61"/>
  <c r="AT113" i="61" s="1"/>
  <c r="AU113" i="61" s="1"/>
  <c r="AT75" i="61"/>
  <c r="BI80" i="63"/>
  <c r="BK80" i="63" s="1"/>
  <c r="BJ89" i="63"/>
  <c r="BE84" i="63"/>
  <c r="AS146" i="61"/>
  <c r="AU146" i="61" s="1"/>
  <c r="AT136" i="61"/>
  <c r="AT144" i="61"/>
  <c r="AT146" i="61" s="1"/>
  <c r="AU22" i="61"/>
  <c r="BK103" i="63"/>
  <c r="BK75" i="63"/>
  <c r="BJ73" i="63"/>
  <c r="BJ134" i="63"/>
  <c r="BE126" i="63"/>
  <c r="BF126" i="63" s="1"/>
  <c r="AS126" i="61"/>
  <c r="AT126" i="61" s="1"/>
  <c r="AU126" i="61" s="1"/>
  <c r="BI128" i="63"/>
  <c r="BJ128" i="63" s="1"/>
  <c r="BK128" i="63" s="1"/>
  <c r="BE128" i="63"/>
  <c r="BF128" i="63" s="1"/>
  <c r="AU115" i="61"/>
  <c r="AT91" i="61"/>
  <c r="AU123" i="61"/>
  <c r="AS83" i="61"/>
  <c r="AT83" i="61" s="1"/>
  <c r="AU83" i="61" s="1"/>
  <c r="BK38" i="63"/>
  <c r="BK87" i="63"/>
  <c r="AS66" i="61"/>
  <c r="AT66" i="61" s="1"/>
  <c r="AU66" i="61" s="1"/>
  <c r="BI66" i="63"/>
  <c r="BJ66" i="63" s="1"/>
  <c r="BK66" i="63" s="1"/>
  <c r="BK28" i="63"/>
  <c r="BF84" i="63"/>
  <c r="AU110" i="61"/>
  <c r="BE83" i="63"/>
  <c r="BF83" i="63" s="1"/>
  <c r="BI146" i="63"/>
  <c r="AU32" i="61"/>
  <c r="BJ69" i="63"/>
  <c r="AU27" i="61"/>
  <c r="AU41" i="61"/>
  <c r="BE85" i="63"/>
  <c r="BJ144" i="63"/>
  <c r="BJ146" i="63" s="1"/>
  <c r="BK111" i="63"/>
  <c r="BK95" i="63"/>
  <c r="BF85" i="63"/>
  <c r="BJ71" i="63"/>
  <c r="BE127" i="63"/>
  <c r="BF127" i="63" s="1"/>
  <c r="BJ120" i="63"/>
  <c r="AU116" i="61"/>
  <c r="BI127" i="63"/>
  <c r="BJ127" i="63" s="1"/>
  <c r="BK127" i="63" s="1"/>
  <c r="BJ30" i="63"/>
  <c r="BJ37" i="63"/>
  <c r="BJ26" i="63"/>
  <c r="BK117" i="63"/>
  <c r="BI72" i="63"/>
  <c r="BJ72" i="63" s="1"/>
  <c r="BK72" i="63" s="1"/>
  <c r="BK25" i="63"/>
  <c r="BD42" i="63"/>
  <c r="BE14" i="63"/>
  <c r="BF14" i="63" s="1"/>
  <c r="AS14" i="61"/>
  <c r="AT14" i="61" s="1"/>
  <c r="AU14" i="61" s="1"/>
  <c r="AT89" i="61"/>
  <c r="BE100" i="63"/>
  <c r="BF100" i="63" s="1"/>
  <c r="BJ20" i="63"/>
  <c r="AS85" i="61"/>
  <c r="AU85" i="61" s="1"/>
  <c r="AU139" i="61"/>
  <c r="AS97" i="61"/>
  <c r="AT97" i="61" s="1"/>
  <c r="AU97" i="61" s="1"/>
  <c r="BI133" i="63"/>
  <c r="BK133" i="63" s="1"/>
  <c r="BE72" i="63"/>
  <c r="BF72" i="63" s="1"/>
  <c r="BK31" i="63"/>
  <c r="AT87" i="61"/>
  <c r="BE12" i="63"/>
  <c r="BF12" i="63" s="1"/>
  <c r="BJ24" i="63"/>
  <c r="BI97" i="63"/>
  <c r="BJ97" i="63" s="1"/>
  <c r="BE60" i="63"/>
  <c r="BF60" i="63" s="1"/>
  <c r="BK135" i="63"/>
  <c r="BE68" i="63"/>
  <c r="BF68" i="63" s="1"/>
  <c r="AT37" i="61"/>
  <c r="BK77" i="63"/>
  <c r="AU39" i="61"/>
  <c r="AS12" i="61"/>
  <c r="AT12" i="61" s="1"/>
  <c r="AU12" i="61" s="1"/>
  <c r="AT33" i="61"/>
  <c r="BE119" i="63"/>
  <c r="AU98" i="61"/>
  <c r="AU73" i="61"/>
  <c r="AT21" i="61"/>
  <c r="BE133" i="63"/>
  <c r="BF133" i="63" s="1"/>
  <c r="AT134" i="61"/>
  <c r="AT31" i="61"/>
  <c r="AS60" i="61"/>
  <c r="AT60" i="61" s="1"/>
  <c r="AU60" i="61" s="1"/>
  <c r="BI68" i="63"/>
  <c r="BK68" i="63" s="1"/>
  <c r="AT29" i="61"/>
  <c r="BK129" i="63"/>
  <c r="AS119" i="61"/>
  <c r="AT119" i="61" s="1"/>
  <c r="BI109" i="63"/>
  <c r="BJ109" i="63" s="1"/>
  <c r="BK109" i="63" s="1"/>
  <c r="BK35" i="63"/>
  <c r="BF119" i="63"/>
  <c r="BE109" i="63"/>
  <c r="BF109" i="63" s="1"/>
  <c r="BF76" i="63"/>
  <c r="BD141" i="63"/>
  <c r="BI100" i="63"/>
  <c r="BJ100" i="63" s="1"/>
  <c r="BK100" i="63" s="1"/>
  <c r="BE76" i="63"/>
  <c r="AS76" i="61"/>
  <c r="AU76" i="61" s="1"/>
  <c r="BI42" i="63"/>
  <c r="AT128" i="61"/>
  <c r="AU128" i="61" s="1"/>
  <c r="BJ84" i="63"/>
  <c r="BK84" i="63"/>
  <c r="AT72" i="61"/>
  <c r="AU72" i="61" s="1"/>
  <c r="BJ60" i="63"/>
  <c r="BK60" i="63"/>
  <c r="AT80" i="61"/>
  <c r="AU80" i="61" s="1"/>
  <c r="AT68" i="61"/>
  <c r="AU68" i="61" s="1"/>
  <c r="BK16" i="63"/>
  <c r="BJ16" i="63"/>
  <c r="BK83" i="63"/>
  <c r="BJ83" i="63"/>
  <c r="AT13" i="61"/>
  <c r="AU13" i="61" s="1"/>
  <c r="AT109" i="61"/>
  <c r="AU109" i="61" s="1"/>
  <c r="AT16" i="61"/>
  <c r="AU16" i="61" s="1"/>
  <c r="AT127" i="61"/>
  <c r="AU127" i="61" s="1"/>
  <c r="BJ13" i="63"/>
  <c r="BK13" i="63"/>
  <c r="BK14" i="63"/>
  <c r="BJ14" i="63"/>
  <c r="BK12" i="63"/>
  <c r="BJ12" i="63"/>
  <c r="AT100" i="61"/>
  <c r="AU100" i="61" s="1"/>
  <c r="AT133" i="61"/>
  <c r="AU133" i="61" s="1"/>
  <c r="BJ119" i="63"/>
  <c r="BK119" i="63"/>
  <c r="AU84" i="61" l="1"/>
  <c r="BK113" i="63"/>
  <c r="BJ80" i="63"/>
  <c r="BJ68" i="63"/>
  <c r="BE42" i="63"/>
  <c r="BF42" i="63" s="1"/>
  <c r="BJ133" i="63"/>
  <c r="AS42" i="61"/>
  <c r="BE141" i="63"/>
  <c r="BF141" i="63" s="1"/>
  <c r="AT76" i="61"/>
  <c r="AS141" i="61"/>
  <c r="AT85" i="61"/>
  <c r="BK97" i="63"/>
  <c r="AU119" i="61"/>
  <c r="BI141" i="63"/>
  <c r="AT42" i="61"/>
  <c r="BJ42" i="63"/>
  <c r="BK42" i="63" s="1"/>
  <c r="BJ141" i="63" l="1"/>
  <c r="BK141" i="63" s="1"/>
  <c r="AU42" i="61"/>
  <c r="AT141" i="61"/>
  <c r="AU141" i="61" s="1"/>
  <c r="AJ40" i="63"/>
  <c r="AJ85" i="63" l="1"/>
  <c r="AK85" i="63" s="1"/>
  <c r="AL85" i="63" s="1"/>
  <c r="AJ138" i="63"/>
  <c r="F138" i="63" s="1"/>
  <c r="AJ121" i="63"/>
  <c r="F121" i="63" s="1"/>
  <c r="AJ104" i="63"/>
  <c r="AL104" i="63" s="1"/>
  <c r="AJ24" i="63"/>
  <c r="F24" i="63" s="1"/>
  <c r="AO100" i="63"/>
  <c r="AP100" i="63" s="1"/>
  <c r="AQ100" i="63" s="1"/>
  <c r="AJ88" i="63"/>
  <c r="AK88" i="63" s="1"/>
  <c r="AJ106" i="63"/>
  <c r="AI106" i="61" s="1"/>
  <c r="AJ110" i="63"/>
  <c r="F110" i="63" s="1"/>
  <c r="AO84" i="63"/>
  <c r="AJ83" i="63"/>
  <c r="AI83" i="61" s="1"/>
  <c r="T83" i="61" s="1"/>
  <c r="AJ140" i="63"/>
  <c r="F140" i="63" s="1"/>
  <c r="AJ38" i="63"/>
  <c r="AL38" i="63" s="1"/>
  <c r="AJ81" i="63"/>
  <c r="AL81" i="63" s="1"/>
  <c r="AJ26" i="63"/>
  <c r="F26" i="63" s="1"/>
  <c r="AJ19" i="63"/>
  <c r="AL19" i="63" s="1"/>
  <c r="AJ117" i="63"/>
  <c r="F117" i="63" s="1"/>
  <c r="AO123" i="63"/>
  <c r="AP123" i="63" s="1"/>
  <c r="AQ123" i="63" s="1"/>
  <c r="AO105" i="63"/>
  <c r="AP105" i="63" s="1"/>
  <c r="AQ105" i="63" s="1"/>
  <c r="AJ69" i="63"/>
  <c r="AI69" i="61" s="1"/>
  <c r="AJ130" i="63"/>
  <c r="F130" i="63" s="1"/>
  <c r="AJ82" i="63"/>
  <c r="F82" i="63" s="1"/>
  <c r="AJ17" i="63"/>
  <c r="F17" i="63" s="1"/>
  <c r="AJ67" i="63"/>
  <c r="AK67" i="63" s="1"/>
  <c r="AL67" i="63" s="1"/>
  <c r="AO132" i="63"/>
  <c r="AP132" i="63" s="1"/>
  <c r="AQ132" i="63" s="1"/>
  <c r="AJ109" i="63"/>
  <c r="AK109" i="63" s="1"/>
  <c r="AL109" i="63" s="1"/>
  <c r="AJ102" i="63"/>
  <c r="AK102" i="63" s="1"/>
  <c r="AL102" i="63" s="1"/>
  <c r="AJ57" i="63"/>
  <c r="AK57" i="63" s="1"/>
  <c r="AK141" i="63" s="1"/>
  <c r="AJ14" i="63"/>
  <c r="AL14" i="63" s="1"/>
  <c r="AJ25" i="63"/>
  <c r="F25" i="63" s="1"/>
  <c r="AJ20" i="63"/>
  <c r="AI20" i="61" s="1"/>
  <c r="AJ101" i="63"/>
  <c r="F101" i="63" s="1"/>
  <c r="AO24" i="63"/>
  <c r="AP24" i="63" s="1"/>
  <c r="AQ24" i="63" s="1"/>
  <c r="AJ137" i="63"/>
  <c r="F137" i="63" s="1"/>
  <c r="AJ21" i="63"/>
  <c r="AI21" i="61" s="1"/>
  <c r="AJ122" i="63"/>
  <c r="F122" i="63" s="1"/>
  <c r="AJ13" i="63"/>
  <c r="AL13" i="63" s="1"/>
  <c r="AJ58" i="63"/>
  <c r="F58" i="63" s="1"/>
  <c r="AJ50" i="63"/>
  <c r="F50" i="63" s="1"/>
  <c r="AJ32" i="63"/>
  <c r="AK32" i="63" s="1"/>
  <c r="AL32" i="63" s="1"/>
  <c r="AJ66" i="63"/>
  <c r="F66" i="63" s="1"/>
  <c r="AJ128" i="63"/>
  <c r="AI128" i="61" s="1"/>
  <c r="AJ22" i="63"/>
  <c r="AK22" i="63" s="1"/>
  <c r="AO17" i="63"/>
  <c r="AJ113" i="63"/>
  <c r="AK113" i="63" s="1"/>
  <c r="AO41" i="63"/>
  <c r="AP41" i="63" s="1"/>
  <c r="AQ41" i="63" s="1"/>
  <c r="AJ27" i="63"/>
  <c r="AI27" i="61" s="1"/>
  <c r="AJ95" i="63"/>
  <c r="F95" i="63" s="1"/>
  <c r="AO39" i="63"/>
  <c r="AJ30" i="63"/>
  <c r="F30" i="63" s="1"/>
  <c r="AJ28" i="63"/>
  <c r="AK28" i="63" s="1"/>
  <c r="AL28" i="63" s="1"/>
  <c r="AJ112" i="63"/>
  <c r="F112" i="63" s="1"/>
  <c r="AJ125" i="63"/>
  <c r="F125" i="63" s="1"/>
  <c r="AJ75" i="63"/>
  <c r="AI75" i="61" s="1"/>
  <c r="AJ105" i="63"/>
  <c r="AI105" i="61" s="1"/>
  <c r="AJ139" i="63"/>
  <c r="F139" i="63" s="1"/>
  <c r="AJ119" i="63"/>
  <c r="AK119" i="63" s="1"/>
  <c r="AL119" i="63" s="1"/>
  <c r="AO109" i="63"/>
  <c r="AP109" i="63" s="1"/>
  <c r="AQ109" i="63" s="1"/>
  <c r="AJ74" i="63"/>
  <c r="F74" i="63" s="1"/>
  <c r="AJ136" i="63"/>
  <c r="AK136" i="63" s="1"/>
  <c r="AL136" i="63" s="1"/>
  <c r="AO131" i="63"/>
  <c r="AP131" i="63" s="1"/>
  <c r="AQ131" i="63" s="1"/>
  <c r="AJ16" i="63"/>
  <c r="AI16" i="61" s="1"/>
  <c r="AJ41" i="63"/>
  <c r="AK41" i="63" s="1"/>
  <c r="AO69" i="63"/>
  <c r="AJ71" i="63"/>
  <c r="AI71" i="61" s="1"/>
  <c r="AJ124" i="63"/>
  <c r="F124" i="63" s="1"/>
  <c r="AO124" i="63"/>
  <c r="AP124" i="63" s="1"/>
  <c r="AQ124" i="63" s="1"/>
  <c r="AJ80" i="63"/>
  <c r="F80" i="63" s="1"/>
  <c r="AJ68" i="63"/>
  <c r="AL68" i="63" s="1"/>
  <c r="AJ34" i="63"/>
  <c r="AK34" i="63" s="1"/>
  <c r="AJ97" i="63"/>
  <c r="F97" i="63" s="1"/>
  <c r="AJ33" i="63"/>
  <c r="AI33" i="61" s="1"/>
  <c r="AO61" i="63"/>
  <c r="AP61" i="63" s="1"/>
  <c r="AQ61" i="63" s="1"/>
  <c r="AJ61" i="63"/>
  <c r="F61" i="63" s="1"/>
  <c r="AO145" i="63"/>
  <c r="AO130" i="63"/>
  <c r="AP130" i="63" s="1"/>
  <c r="AQ130" i="63" s="1"/>
  <c r="AO118" i="63"/>
  <c r="AJ37" i="63"/>
  <c r="F37" i="63" s="1"/>
  <c r="AJ123" i="63"/>
  <c r="AK123" i="63" s="1"/>
  <c r="AL123" i="63" s="1"/>
  <c r="AJ107" i="63"/>
  <c r="AK107" i="63" s="1"/>
  <c r="AL107" i="63" s="1"/>
  <c r="AJ70" i="63"/>
  <c r="AL70" i="63" s="1"/>
  <c r="AJ29" i="63"/>
  <c r="F29" i="63" s="1"/>
  <c r="AJ115" i="63"/>
  <c r="F115" i="63" s="1"/>
  <c r="AO93" i="63"/>
  <c r="AP93" i="63" s="1"/>
  <c r="AQ93" i="63" s="1"/>
  <c r="AO63" i="63"/>
  <c r="AJ63" i="63"/>
  <c r="F63" i="63" s="1"/>
  <c r="AJ79" i="63"/>
  <c r="AI79" i="61" s="1"/>
  <c r="AO20" i="63"/>
  <c r="AJ62" i="63"/>
  <c r="AL62" i="63" s="1"/>
  <c r="AO101" i="63"/>
  <c r="AP101" i="63" s="1"/>
  <c r="AQ101" i="63" s="1"/>
  <c r="AO102" i="63"/>
  <c r="AP102" i="63" s="1"/>
  <c r="AQ102" i="63" s="1"/>
  <c r="AO137" i="63"/>
  <c r="AP137" i="63" s="1"/>
  <c r="AQ137" i="63" s="1"/>
  <c r="AJ36" i="63"/>
  <c r="AL36" i="63" s="1"/>
  <c r="AO122" i="63"/>
  <c r="AP122" i="63" s="1"/>
  <c r="AQ122" i="63" s="1"/>
  <c r="AO13" i="63"/>
  <c r="AO58" i="63"/>
  <c r="AJ135" i="63"/>
  <c r="AI135" i="61" s="1"/>
  <c r="AO89" i="63"/>
  <c r="AP89" i="63" s="1"/>
  <c r="AQ89" i="63" s="1"/>
  <c r="AJ12" i="63"/>
  <c r="F12" i="63" s="1"/>
  <c r="AJ11" i="63"/>
  <c r="F11" i="63" s="1"/>
  <c r="AO104" i="63"/>
  <c r="AJ60" i="63"/>
  <c r="AL60" i="63" s="1"/>
  <c r="AJ132" i="63"/>
  <c r="AI132" i="61" s="1"/>
  <c r="AJ86" i="63"/>
  <c r="AI86" i="61" s="1"/>
  <c r="AO59" i="63"/>
  <c r="AP59" i="63" s="1"/>
  <c r="AQ59" i="63" s="1"/>
  <c r="AJ126" i="63"/>
  <c r="AI126" i="61" s="1"/>
  <c r="AJ18" i="63"/>
  <c r="AK18" i="63" s="1"/>
  <c r="AJ98" i="63"/>
  <c r="F98" i="63" s="1"/>
  <c r="AJ114" i="63"/>
  <c r="AK114" i="63" s="1"/>
  <c r="AL114" i="63" s="1"/>
  <c r="AJ76" i="63"/>
  <c r="AI76" i="61" s="1"/>
  <c r="AO88" i="63"/>
  <c r="AO140" i="63"/>
  <c r="AJ84" i="63"/>
  <c r="AK84" i="63" s="1"/>
  <c r="AO115" i="63"/>
  <c r="AP115" i="63" s="1"/>
  <c r="AQ115" i="63" s="1"/>
  <c r="AJ93" i="63"/>
  <c r="AK93" i="63" s="1"/>
  <c r="AL93" i="63" s="1"/>
  <c r="AJ94" i="63"/>
  <c r="AI94" i="61" s="1"/>
  <c r="AO92" i="63"/>
  <c r="AP92" i="63" s="1"/>
  <c r="AQ92" i="63" s="1"/>
  <c r="AJ92" i="63"/>
  <c r="AI92" i="61" s="1"/>
  <c r="AJ89" i="63"/>
  <c r="AK89" i="63" s="1"/>
  <c r="AL89" i="63" s="1"/>
  <c r="AJ99" i="63"/>
  <c r="AI99" i="61" s="1"/>
  <c r="AJ91" i="63"/>
  <c r="AK91" i="63" s="1"/>
  <c r="AL91" i="63" s="1"/>
  <c r="AJ134" i="63"/>
  <c r="AI134" i="61" s="1"/>
  <c r="AJ59" i="63"/>
  <c r="F59" i="63" s="1"/>
  <c r="AJ15" i="63"/>
  <c r="F15" i="63" s="1"/>
  <c r="AO26" i="63"/>
  <c r="AP26" i="63" s="1"/>
  <c r="AQ26" i="63" s="1"/>
  <c r="AJ23" i="63"/>
  <c r="AI23" i="61" s="1"/>
  <c r="AJ77" i="63"/>
  <c r="AI77" i="61" s="1"/>
  <c r="T77" i="61" s="1"/>
  <c r="AO125" i="63"/>
  <c r="AP125" i="63" s="1"/>
  <c r="AQ125" i="63" s="1"/>
  <c r="AJ100" i="63"/>
  <c r="AI100" i="61" s="1"/>
  <c r="AO14" i="63"/>
  <c r="AJ120" i="63"/>
  <c r="AI120" i="61" s="1"/>
  <c r="AO75" i="63"/>
  <c r="AP75" i="63" s="1"/>
  <c r="AQ75" i="63" s="1"/>
  <c r="AJ129" i="63"/>
  <c r="AL129" i="63" s="1"/>
  <c r="AJ65" i="63"/>
  <c r="AK65" i="63" s="1"/>
  <c r="AL65" i="63" s="1"/>
  <c r="AJ73" i="63"/>
  <c r="AI73" i="61" s="1"/>
  <c r="AJ127" i="63"/>
  <c r="F127" i="63" s="1"/>
  <c r="AO127" i="63"/>
  <c r="AP127" i="63" s="1"/>
  <c r="AQ127" i="63" s="1"/>
  <c r="AJ64" i="63"/>
  <c r="AK64" i="63" s="1"/>
  <c r="AL64" i="63" s="1"/>
  <c r="AO74" i="63"/>
  <c r="AP74" i="63" s="1"/>
  <c r="AQ74" i="63" s="1"/>
  <c r="AJ31" i="63"/>
  <c r="AI31" i="61" s="1"/>
  <c r="AO117" i="63"/>
  <c r="AO136" i="63"/>
  <c r="AP136" i="63" s="1"/>
  <c r="AQ136" i="63" s="1"/>
  <c r="AJ131" i="63"/>
  <c r="F131" i="63" s="1"/>
  <c r="AJ116" i="63"/>
  <c r="AI116" i="61" s="1"/>
  <c r="AJ111" i="63"/>
  <c r="AK111" i="63" s="1"/>
  <c r="AL111" i="63" s="1"/>
  <c r="AJ35" i="63"/>
  <c r="AI35" i="61" s="1"/>
  <c r="AO35" i="63"/>
  <c r="AP35" i="63" s="1"/>
  <c r="AQ35" i="63" s="1"/>
  <c r="AJ72" i="63"/>
  <c r="AI72" i="61" s="1"/>
  <c r="AJ96" i="63"/>
  <c r="AI96" i="61" s="1"/>
  <c r="AJ133" i="63"/>
  <c r="F133" i="63" s="1"/>
  <c r="AJ103" i="63"/>
  <c r="AI103" i="61" s="1"/>
  <c r="AJ78" i="63"/>
  <c r="AI78" i="61" s="1"/>
  <c r="AJ39" i="63"/>
  <c r="AI39" i="61" s="1"/>
  <c r="AJ145" i="63"/>
  <c r="AK145" i="63" s="1"/>
  <c r="AO87" i="63"/>
  <c r="AP87" i="63" s="1"/>
  <c r="AQ87" i="63" s="1"/>
  <c r="AJ87" i="63"/>
  <c r="F87" i="63" s="1"/>
  <c r="AJ118" i="63"/>
  <c r="AL118" i="63" s="1"/>
  <c r="AO30" i="63"/>
  <c r="AP30" i="63" s="1"/>
  <c r="AQ30" i="63" s="1"/>
  <c r="AJ108" i="63"/>
  <c r="AI108" i="61" s="1"/>
  <c r="AJ108" i="61" s="1"/>
  <c r="AK108" i="61" s="1"/>
  <c r="AO65" i="63"/>
  <c r="AP65" i="63" s="1"/>
  <c r="AQ65" i="63" s="1"/>
  <c r="AJ90" i="63"/>
  <c r="AI90" i="61" s="1"/>
  <c r="AK90" i="61" s="1"/>
  <c r="AJ144" i="63"/>
  <c r="AI144" i="61" s="1"/>
  <c r="AJ144" i="61" s="1"/>
  <c r="AO144" i="63"/>
  <c r="AP144" i="63" s="1"/>
  <c r="AO19" i="63"/>
  <c r="AI24" i="61"/>
  <c r="AI40" i="61"/>
  <c r="AK40" i="63"/>
  <c r="AL40" i="63"/>
  <c r="F40" i="63"/>
  <c r="AI74" i="61"/>
  <c r="AI121" i="61" l="1"/>
  <c r="AJ121" i="61" s="1"/>
  <c r="AK121" i="61" s="1"/>
  <c r="AK121" i="63"/>
  <c r="AL121" i="63" s="1"/>
  <c r="AK24" i="63"/>
  <c r="AL24" i="63" s="1"/>
  <c r="AK106" i="63"/>
  <c r="AL106" i="63" s="1"/>
  <c r="AI85" i="61"/>
  <c r="T85" i="61" s="1"/>
  <c r="F85" i="63"/>
  <c r="G85" i="63" s="1"/>
  <c r="H85" i="63" s="1"/>
  <c r="AI138" i="61"/>
  <c r="T138" i="61" s="1"/>
  <c r="AK138" i="63"/>
  <c r="AL138" i="63" s="1"/>
  <c r="AI104" i="61"/>
  <c r="AK104" i="61" s="1"/>
  <c r="AO135" i="63"/>
  <c r="AP135" i="63" s="1"/>
  <c r="AQ135" i="63" s="1"/>
  <c r="AO25" i="63"/>
  <c r="AP25" i="63" s="1"/>
  <c r="AQ25" i="63" s="1"/>
  <c r="F88" i="63"/>
  <c r="K88" i="63" s="1"/>
  <c r="L88" i="63" s="1"/>
  <c r="M88" i="63" s="1"/>
  <c r="AK104" i="63"/>
  <c r="F104" i="63"/>
  <c r="G104" i="63" s="1"/>
  <c r="H104" i="63" s="1"/>
  <c r="AO120" i="63"/>
  <c r="AP120" i="63" s="1"/>
  <c r="AQ120" i="63" s="1"/>
  <c r="F106" i="63"/>
  <c r="K106" i="63" s="1"/>
  <c r="L106" i="63" s="1"/>
  <c r="M106" i="63" s="1"/>
  <c r="F99" i="63"/>
  <c r="G99" i="63" s="1"/>
  <c r="H99" i="63" s="1"/>
  <c r="AO128" i="63"/>
  <c r="AP128" i="63" s="1"/>
  <c r="AQ128" i="63" s="1"/>
  <c r="AL59" i="63"/>
  <c r="AL88" i="63"/>
  <c r="AI88" i="61"/>
  <c r="T88" i="61" s="1"/>
  <c r="AI110" i="61"/>
  <c r="AJ110" i="61" s="1"/>
  <c r="AK110" i="61" s="1"/>
  <c r="AK110" i="63"/>
  <c r="AL110" i="63" s="1"/>
  <c r="AI26" i="61"/>
  <c r="T26" i="61" s="1"/>
  <c r="U26" i="61" s="1"/>
  <c r="V26" i="61" s="1"/>
  <c r="AO28" i="63"/>
  <c r="AP28" i="63" s="1"/>
  <c r="AQ28" i="63" s="1"/>
  <c r="AK16" i="63"/>
  <c r="AK26" i="63"/>
  <c r="AL26" i="63" s="1"/>
  <c r="F83" i="63"/>
  <c r="K83" i="63" s="1"/>
  <c r="L83" i="63" s="1"/>
  <c r="M83" i="63" s="1"/>
  <c r="AK13" i="63"/>
  <c r="F136" i="63"/>
  <c r="G136" i="63" s="1"/>
  <c r="H136" i="63" s="1"/>
  <c r="AJ83" i="61"/>
  <c r="AK83" i="61" s="1"/>
  <c r="F79" i="63"/>
  <c r="K79" i="63" s="1"/>
  <c r="L79" i="63" s="1"/>
  <c r="M79" i="63" s="1"/>
  <c r="AO112" i="63"/>
  <c r="AP112" i="63" s="1"/>
  <c r="AQ112" i="63" s="1"/>
  <c r="AO37" i="63"/>
  <c r="AP37" i="63" s="1"/>
  <c r="AK76" i="63"/>
  <c r="AL76" i="63" s="1"/>
  <c r="AK75" i="63"/>
  <c r="AL75" i="63" s="1"/>
  <c r="AI57" i="61"/>
  <c r="AI141" i="61" s="1"/>
  <c r="AK35" i="63"/>
  <c r="AL35" i="63" s="1"/>
  <c r="F75" i="63"/>
  <c r="K75" i="63" s="1"/>
  <c r="L75" i="63" s="1"/>
  <c r="M75" i="63" s="1"/>
  <c r="AL34" i="63"/>
  <c r="AL57" i="63"/>
  <c r="F57" i="63"/>
  <c r="H57" i="63" s="1"/>
  <c r="AK31" i="63"/>
  <c r="AL31" i="63" s="1"/>
  <c r="AO79" i="63"/>
  <c r="AP79" i="63" s="1"/>
  <c r="AQ79" i="63" s="1"/>
  <c r="AJ141" i="63"/>
  <c r="AL141" i="63" s="1"/>
  <c r="AI61" i="61"/>
  <c r="AJ61" i="61" s="1"/>
  <c r="AK61" i="61" s="1"/>
  <c r="F34" i="63"/>
  <c r="K34" i="63" s="1"/>
  <c r="L34" i="63" s="1"/>
  <c r="M34" i="63" s="1"/>
  <c r="F27" i="63"/>
  <c r="K27" i="63" s="1"/>
  <c r="L27" i="63" s="1"/>
  <c r="M27" i="63" s="1"/>
  <c r="AL61" i="63"/>
  <c r="F81" i="63"/>
  <c r="H81" i="63" s="1"/>
  <c r="AI140" i="61"/>
  <c r="AJ140" i="61" s="1"/>
  <c r="AK27" i="63"/>
  <c r="AL27" i="63" s="1"/>
  <c r="AO11" i="63"/>
  <c r="AP11" i="63" s="1"/>
  <c r="AP42" i="63" s="1"/>
  <c r="AI133" i="61"/>
  <c r="T133" i="61" s="1"/>
  <c r="AK134" i="63"/>
  <c r="AL134" i="63" s="1"/>
  <c r="F67" i="63"/>
  <c r="G67" i="63" s="1"/>
  <c r="H67" i="63" s="1"/>
  <c r="AK38" i="63"/>
  <c r="F19" i="63"/>
  <c r="H19" i="63" s="1"/>
  <c r="F38" i="63"/>
  <c r="G38" i="63" s="1"/>
  <c r="H38" i="63" s="1"/>
  <c r="AI38" i="61"/>
  <c r="T38" i="61" s="1"/>
  <c r="U38" i="61" s="1"/>
  <c r="V38" i="61" s="1"/>
  <c r="AI123" i="61"/>
  <c r="T123" i="61" s="1"/>
  <c r="F62" i="63"/>
  <c r="K62" i="63" s="1"/>
  <c r="AO33" i="63"/>
  <c r="AP33" i="63" s="1"/>
  <c r="AQ33" i="63" s="1"/>
  <c r="AK68" i="63"/>
  <c r="AO29" i="63"/>
  <c r="AP29" i="63" s="1"/>
  <c r="AQ29" i="63" s="1"/>
  <c r="AK83" i="63"/>
  <c r="AL83" i="63" s="1"/>
  <c r="F128" i="63"/>
  <c r="K128" i="63" s="1"/>
  <c r="L128" i="63" s="1"/>
  <c r="M128" i="63" s="1"/>
  <c r="AI65" i="61"/>
  <c r="T65" i="61" s="1"/>
  <c r="AK15" i="63"/>
  <c r="AI15" i="61"/>
  <c r="T15" i="61" s="1"/>
  <c r="U15" i="61" s="1"/>
  <c r="AO32" i="63"/>
  <c r="AP32" i="63" s="1"/>
  <c r="AQ32" i="63" s="1"/>
  <c r="AK81" i="63"/>
  <c r="AK80" i="63"/>
  <c r="F114" i="63"/>
  <c r="G114" i="63" s="1"/>
  <c r="H114" i="63" s="1"/>
  <c r="AI81" i="61"/>
  <c r="T81" i="61" s="1"/>
  <c r="AI19" i="61"/>
  <c r="AJ19" i="61" s="1"/>
  <c r="AK19" i="63"/>
  <c r="AI119" i="61"/>
  <c r="T119" i="61" s="1"/>
  <c r="AI101" i="61"/>
  <c r="AJ101" i="61" s="1"/>
  <c r="AK101" i="61" s="1"/>
  <c r="AL22" i="63"/>
  <c r="AK99" i="63"/>
  <c r="AL99" i="63" s="1"/>
  <c r="AL113" i="63"/>
  <c r="F16" i="63"/>
  <c r="K16" i="63" s="1"/>
  <c r="L16" i="63" s="1"/>
  <c r="M16" i="63" s="1"/>
  <c r="F119" i="63"/>
  <c r="K119" i="63" s="1"/>
  <c r="L119" i="63" s="1"/>
  <c r="M119" i="63" s="1"/>
  <c r="AO86" i="63"/>
  <c r="AP86" i="63" s="1"/>
  <c r="AI30" i="61"/>
  <c r="AJ30" i="61" s="1"/>
  <c r="AK30" i="61" s="1"/>
  <c r="AK101" i="63"/>
  <c r="AL101" i="63" s="1"/>
  <c r="AO81" i="63"/>
  <c r="AQ81" i="63" s="1"/>
  <c r="AI113" i="61"/>
  <c r="T113" i="61" s="1"/>
  <c r="F22" i="63"/>
  <c r="K22" i="63" s="1"/>
  <c r="F113" i="63"/>
  <c r="K113" i="63" s="1"/>
  <c r="L113" i="63" s="1"/>
  <c r="M113" i="63" s="1"/>
  <c r="AI89" i="61"/>
  <c r="AJ89" i="61" s="1"/>
  <c r="AK89" i="61" s="1"/>
  <c r="F94" i="63"/>
  <c r="K94" i="63" s="1"/>
  <c r="L94" i="63" s="1"/>
  <c r="M94" i="63" s="1"/>
  <c r="AO97" i="63"/>
  <c r="AQ97" i="63" s="1"/>
  <c r="AL16" i="63"/>
  <c r="AK30" i="63"/>
  <c r="AL30" i="63" s="1"/>
  <c r="AK120" i="63"/>
  <c r="AL120" i="63" s="1"/>
  <c r="F102" i="63"/>
  <c r="G102" i="63" s="1"/>
  <c r="H102" i="63" s="1"/>
  <c r="F118" i="63"/>
  <c r="H118" i="63" s="1"/>
  <c r="AK140" i="63"/>
  <c r="AL140" i="63" s="1"/>
  <c r="AO121" i="63"/>
  <c r="AP121" i="63" s="1"/>
  <c r="AQ121" i="63" s="1"/>
  <c r="AL86" i="63"/>
  <c r="F41" i="63"/>
  <c r="H41" i="63" s="1"/>
  <c r="F120" i="63"/>
  <c r="K120" i="63" s="1"/>
  <c r="L120" i="63" s="1"/>
  <c r="M120" i="63" s="1"/>
  <c r="AK14" i="63"/>
  <c r="AK115" i="63"/>
  <c r="AL115" i="63" s="1"/>
  <c r="AI62" i="61"/>
  <c r="T62" i="61" s="1"/>
  <c r="AL84" i="63"/>
  <c r="AI22" i="61"/>
  <c r="T22" i="61" s="1"/>
  <c r="F13" i="63"/>
  <c r="G13" i="63" s="1"/>
  <c r="H13" i="63" s="1"/>
  <c r="AK118" i="63"/>
  <c r="F86" i="63"/>
  <c r="K86" i="63" s="1"/>
  <c r="L86" i="63" s="1"/>
  <c r="M86" i="63" s="1"/>
  <c r="AI13" i="61"/>
  <c r="T13" i="61" s="1"/>
  <c r="U13" i="61" s="1"/>
  <c r="V13" i="61" s="1"/>
  <c r="AO111" i="63"/>
  <c r="AP111" i="63" s="1"/>
  <c r="AQ111" i="63" s="1"/>
  <c r="AK94" i="63"/>
  <c r="AL94" i="63" s="1"/>
  <c r="AK127" i="63"/>
  <c r="AL127" i="63" s="1"/>
  <c r="AO106" i="63"/>
  <c r="AP106" i="63" s="1"/>
  <c r="AQ106" i="63" s="1"/>
  <c r="F14" i="63"/>
  <c r="K14" i="63" s="1"/>
  <c r="L14" i="63" s="1"/>
  <c r="M14" i="63" s="1"/>
  <c r="AI115" i="61"/>
  <c r="AJ115" i="61" s="1"/>
  <c r="AK115" i="61" s="1"/>
  <c r="AK62" i="63"/>
  <c r="AI84" i="61"/>
  <c r="AJ84" i="61" s="1"/>
  <c r="AO76" i="63"/>
  <c r="AP76" i="63" s="1"/>
  <c r="AQ76" i="63" s="1"/>
  <c r="AK124" i="63"/>
  <c r="AL124" i="63" s="1"/>
  <c r="F31" i="63"/>
  <c r="G31" i="63" s="1"/>
  <c r="H31" i="63" s="1"/>
  <c r="F76" i="63"/>
  <c r="K76" i="63" s="1"/>
  <c r="L76" i="63" s="1"/>
  <c r="M76" i="63" s="1"/>
  <c r="AO16" i="63"/>
  <c r="AQ16" i="63" s="1"/>
  <c r="AK61" i="63"/>
  <c r="F65" i="63"/>
  <c r="G65" i="63" s="1"/>
  <c r="H65" i="63" s="1"/>
  <c r="F134" i="63"/>
  <c r="K134" i="63" s="1"/>
  <c r="L134" i="63" s="1"/>
  <c r="M134" i="63" s="1"/>
  <c r="AO99" i="63"/>
  <c r="AP99" i="63" s="1"/>
  <c r="AQ99" i="63" s="1"/>
  <c r="AO23" i="63"/>
  <c r="AP23" i="63" s="1"/>
  <c r="AQ23" i="63" s="1"/>
  <c r="AL21" i="63"/>
  <c r="F28" i="63"/>
  <c r="K28" i="63" s="1"/>
  <c r="L28" i="63" s="1"/>
  <c r="M28" i="63" s="1"/>
  <c r="AO12" i="63"/>
  <c r="AQ12" i="63" s="1"/>
  <c r="AI34" i="61"/>
  <c r="AK34" i="61" s="1"/>
  <c r="AO116" i="63"/>
  <c r="AP116" i="63" s="1"/>
  <c r="AQ116" i="63" s="1"/>
  <c r="AO50" i="63"/>
  <c r="AQ50" i="63" s="1"/>
  <c r="AO78" i="63"/>
  <c r="AP78" i="63" s="1"/>
  <c r="AQ78" i="63" s="1"/>
  <c r="AO96" i="63"/>
  <c r="AP96" i="63" s="1"/>
  <c r="AQ96" i="63" s="1"/>
  <c r="AO68" i="63"/>
  <c r="AQ68" i="63" s="1"/>
  <c r="F35" i="63"/>
  <c r="K35" i="63" s="1"/>
  <c r="L35" i="63" s="1"/>
  <c r="M35" i="63" s="1"/>
  <c r="AK23" i="63"/>
  <c r="AL23" i="63" s="1"/>
  <c r="AO114" i="63"/>
  <c r="AP114" i="63" s="1"/>
  <c r="AQ114" i="63" s="1"/>
  <c r="F21" i="63"/>
  <c r="K21" i="63" s="1"/>
  <c r="L21" i="63" s="1"/>
  <c r="M21" i="63" s="1"/>
  <c r="AO70" i="63"/>
  <c r="AQ70" i="63" s="1"/>
  <c r="AI11" i="61"/>
  <c r="AI42" i="61" s="1"/>
  <c r="AK128" i="63"/>
  <c r="AL128" i="63" s="1"/>
  <c r="AO27" i="63"/>
  <c r="AP27" i="63" s="1"/>
  <c r="AQ27" i="63" s="1"/>
  <c r="F39" i="63"/>
  <c r="G39" i="63" s="1"/>
  <c r="H39" i="63" s="1"/>
  <c r="AO138" i="63"/>
  <c r="AP138" i="63" s="1"/>
  <c r="AQ138" i="63" s="1"/>
  <c r="F20" i="63"/>
  <c r="K20" i="63" s="1"/>
  <c r="L20" i="63" s="1"/>
  <c r="M20" i="63" s="1"/>
  <c r="F18" i="63"/>
  <c r="K18" i="63" s="1"/>
  <c r="L18" i="63" s="1"/>
  <c r="M18" i="63" s="1"/>
  <c r="AK87" i="63"/>
  <c r="AL87" i="63" s="1"/>
  <c r="AI107" i="61"/>
  <c r="T107" i="61" s="1"/>
  <c r="AL33" i="63"/>
  <c r="F33" i="63"/>
  <c r="K33" i="63" s="1"/>
  <c r="L33" i="63" s="1"/>
  <c r="M33" i="63" s="1"/>
  <c r="AO119" i="63"/>
  <c r="AP119" i="63" s="1"/>
  <c r="AQ119" i="63" s="1"/>
  <c r="AO60" i="63"/>
  <c r="AQ60" i="63" s="1"/>
  <c r="AK59" i="63"/>
  <c r="AO72" i="63"/>
  <c r="AP72" i="63" s="1"/>
  <c r="AQ72" i="63" s="1"/>
  <c r="AI127" i="61"/>
  <c r="AJ127" i="61" s="1"/>
  <c r="AK127" i="61" s="1"/>
  <c r="AK74" i="63"/>
  <c r="AL74" i="63" s="1"/>
  <c r="F111" i="63"/>
  <c r="G111" i="63" s="1"/>
  <c r="H111" i="63" s="1"/>
  <c r="AI14" i="61"/>
  <c r="AJ14" i="61" s="1"/>
  <c r="AI59" i="61"/>
  <c r="T59" i="61" s="1"/>
  <c r="AI124" i="61"/>
  <c r="T124" i="61" s="1"/>
  <c r="AK100" i="63"/>
  <c r="AL100" i="63" s="1"/>
  <c r="AK98" i="63"/>
  <c r="AL98" i="63" s="1"/>
  <c r="AJ42" i="63"/>
  <c r="AL42" i="63" s="1"/>
  <c r="AK117" i="63"/>
  <c r="AO15" i="63"/>
  <c r="AP15" i="63" s="1"/>
  <c r="AK60" i="63"/>
  <c r="AI17" i="61"/>
  <c r="T17" i="61" s="1"/>
  <c r="U17" i="61" s="1"/>
  <c r="V17" i="61" s="1"/>
  <c r="AK66" i="63"/>
  <c r="AL66" i="63" s="1"/>
  <c r="AO95" i="63"/>
  <c r="AP95" i="63" s="1"/>
  <c r="AQ95" i="63" s="1"/>
  <c r="AK69" i="63"/>
  <c r="AO133" i="63"/>
  <c r="AP133" i="63" s="1"/>
  <c r="AQ133" i="63" s="1"/>
  <c r="AI98" i="61"/>
  <c r="T98" i="61" s="1"/>
  <c r="AI41" i="61"/>
  <c r="AK41" i="61" s="1"/>
  <c r="AI145" i="61"/>
  <c r="AK145" i="61" s="1"/>
  <c r="AI60" i="61"/>
  <c r="T60" i="61" s="1"/>
  <c r="AO21" i="63"/>
  <c r="AQ21" i="63" s="1"/>
  <c r="AK17" i="63"/>
  <c r="AO126" i="63"/>
  <c r="AP126" i="63" s="1"/>
  <c r="AQ126" i="63" s="1"/>
  <c r="AI66" i="61"/>
  <c r="T66" i="61" s="1"/>
  <c r="AL69" i="63"/>
  <c r="AL41" i="63"/>
  <c r="AL117" i="63"/>
  <c r="F60" i="63"/>
  <c r="G60" i="63" s="1"/>
  <c r="H60" i="63" s="1"/>
  <c r="AK58" i="63"/>
  <c r="AI102" i="61"/>
  <c r="T102" i="61" s="1"/>
  <c r="AL17" i="63"/>
  <c r="F69" i="63"/>
  <c r="G69" i="63" s="1"/>
  <c r="H69" i="63" s="1"/>
  <c r="AI12" i="61"/>
  <c r="AJ12" i="61" s="1"/>
  <c r="F71" i="63"/>
  <c r="K71" i="63" s="1"/>
  <c r="AI117" i="61"/>
  <c r="AK117" i="61" s="1"/>
  <c r="AK135" i="63"/>
  <c r="AL135" i="63" s="1"/>
  <c r="F105" i="63"/>
  <c r="G105" i="63" s="1"/>
  <c r="H105" i="63" s="1"/>
  <c r="AK70" i="63"/>
  <c r="AO38" i="63"/>
  <c r="AQ38" i="63" s="1"/>
  <c r="F109" i="63"/>
  <c r="K109" i="63" s="1"/>
  <c r="L109" i="63" s="1"/>
  <c r="M109" i="63" s="1"/>
  <c r="AO77" i="63"/>
  <c r="AP77" i="63" s="1"/>
  <c r="AQ77" i="63" s="1"/>
  <c r="AI70" i="61"/>
  <c r="AK70" i="61" s="1"/>
  <c r="AL15" i="63"/>
  <c r="AO85" i="63"/>
  <c r="AP85" i="63" s="1"/>
  <c r="AQ85" i="63" s="1"/>
  <c r="AK33" i="63"/>
  <c r="AK72" i="63"/>
  <c r="AL72" i="63" s="1"/>
  <c r="F70" i="63"/>
  <c r="G70" i="63" s="1"/>
  <c r="H70" i="63" s="1"/>
  <c r="AI80" i="61"/>
  <c r="AJ80" i="61" s="1"/>
  <c r="F32" i="63"/>
  <c r="K32" i="63" s="1"/>
  <c r="L32" i="63" s="1"/>
  <c r="M32" i="63" s="1"/>
  <c r="AK116" i="63"/>
  <c r="AL116" i="63" s="1"/>
  <c r="F123" i="63"/>
  <c r="G123" i="63" s="1"/>
  <c r="H123" i="63" s="1"/>
  <c r="AO22" i="63"/>
  <c r="AQ22" i="63" s="1"/>
  <c r="F108" i="63"/>
  <c r="K108" i="63" s="1"/>
  <c r="L108" i="63" s="1"/>
  <c r="M108" i="63" s="1"/>
  <c r="AO31" i="63"/>
  <c r="AP31" i="63" s="1"/>
  <c r="AQ31" i="63" s="1"/>
  <c r="AI129" i="61"/>
  <c r="AK129" i="61" s="1"/>
  <c r="AK63" i="63"/>
  <c r="AL63" i="63" s="1"/>
  <c r="F107" i="63"/>
  <c r="K107" i="63" s="1"/>
  <c r="L107" i="63" s="1"/>
  <c r="M107" i="63" s="1"/>
  <c r="AL80" i="63"/>
  <c r="AO139" i="63"/>
  <c r="AP139" i="63" s="1"/>
  <c r="AQ139" i="63" s="1"/>
  <c r="AO129" i="63"/>
  <c r="AQ129" i="63" s="1"/>
  <c r="AK126" i="63"/>
  <c r="AL126" i="63" s="1"/>
  <c r="AI97" i="61"/>
  <c r="AJ97" i="61" s="1"/>
  <c r="AI122" i="61"/>
  <c r="AJ122" i="61" s="1"/>
  <c r="AK122" i="61" s="1"/>
  <c r="F116" i="63"/>
  <c r="G116" i="63" s="1"/>
  <c r="H116" i="63" s="1"/>
  <c r="AO36" i="63"/>
  <c r="AQ36" i="63" s="1"/>
  <c r="AK137" i="63"/>
  <c r="AL137" i="63" s="1"/>
  <c r="F129" i="63"/>
  <c r="G129" i="63" s="1"/>
  <c r="H129" i="63" s="1"/>
  <c r="AO80" i="63"/>
  <c r="AQ80" i="63" s="1"/>
  <c r="AI63" i="61"/>
  <c r="AJ63" i="61" s="1"/>
  <c r="AK63" i="61" s="1"/>
  <c r="AK97" i="63"/>
  <c r="AJ77" i="61"/>
  <c r="AK77" i="61" s="1"/>
  <c r="F132" i="63"/>
  <c r="G132" i="63" s="1"/>
  <c r="H132" i="63" s="1"/>
  <c r="AO66" i="63"/>
  <c r="AP66" i="63" s="1"/>
  <c r="AQ66" i="63" s="1"/>
  <c r="AK82" i="63"/>
  <c r="AL82" i="63" s="1"/>
  <c r="AL71" i="63"/>
  <c r="AK95" i="63"/>
  <c r="AL95" i="63" s="1"/>
  <c r="AK92" i="63"/>
  <c r="AL92" i="63" s="1"/>
  <c r="T108" i="61"/>
  <c r="BC108" i="61" s="1"/>
  <c r="AO113" i="63"/>
  <c r="AQ113" i="63" s="1"/>
  <c r="AK103" i="63"/>
  <c r="AL103" i="63" s="1"/>
  <c r="AO67" i="63"/>
  <c r="AP67" i="63" s="1"/>
  <c r="AQ67" i="63" s="1"/>
  <c r="F126" i="63"/>
  <c r="G126" i="63" s="1"/>
  <c r="H126" i="63" s="1"/>
  <c r="AK139" i="63"/>
  <c r="AL139" i="63" s="1"/>
  <c r="AK130" i="63"/>
  <c r="AL130" i="63" s="1"/>
  <c r="AL97" i="63"/>
  <c r="AK122" i="63"/>
  <c r="AL122" i="63" s="1"/>
  <c r="AO91" i="63"/>
  <c r="AP91" i="63" s="1"/>
  <c r="AQ91" i="63" s="1"/>
  <c r="AI137" i="61"/>
  <c r="T137" i="61" s="1"/>
  <c r="F77" i="63"/>
  <c r="K77" i="63" s="1"/>
  <c r="L77" i="63" s="1"/>
  <c r="M77" i="63" s="1"/>
  <c r="AK132" i="63"/>
  <c r="AL132" i="63" s="1"/>
  <c r="F91" i="63"/>
  <c r="G91" i="63" s="1"/>
  <c r="H91" i="63" s="1"/>
  <c r="AI82" i="61"/>
  <c r="T82" i="61" s="1"/>
  <c r="AK21" i="63"/>
  <c r="AK71" i="63"/>
  <c r="AI95" i="61"/>
  <c r="T95" i="61" s="1"/>
  <c r="AL20" i="63"/>
  <c r="AK105" i="63"/>
  <c r="AL105" i="63" s="1"/>
  <c r="AI28" i="61"/>
  <c r="T28" i="61" s="1"/>
  <c r="U28" i="61" s="1"/>
  <c r="V28" i="61" s="1"/>
  <c r="AO134" i="63"/>
  <c r="AP134" i="63" s="1"/>
  <c r="AQ134" i="63" s="1"/>
  <c r="AI67" i="61"/>
  <c r="T67" i="61" s="1"/>
  <c r="F103" i="63"/>
  <c r="G103" i="63" s="1"/>
  <c r="H103" i="63" s="1"/>
  <c r="AI139" i="61"/>
  <c r="T139" i="61" s="1"/>
  <c r="AI130" i="61"/>
  <c r="AJ130" i="61" s="1"/>
  <c r="AK130" i="61" s="1"/>
  <c r="AO71" i="63"/>
  <c r="AQ71" i="63" s="1"/>
  <c r="AK20" i="63"/>
  <c r="AI125" i="61"/>
  <c r="T125" i="61" s="1"/>
  <c r="AL145" i="63"/>
  <c r="AK144" i="63"/>
  <c r="AK146" i="63" s="1"/>
  <c r="AO103" i="63"/>
  <c r="AP103" i="63" s="1"/>
  <c r="AQ103" i="63" s="1"/>
  <c r="AI112" i="61"/>
  <c r="T112" i="61" s="1"/>
  <c r="AI68" i="61"/>
  <c r="AJ68" i="61" s="1"/>
  <c r="AO18" i="63"/>
  <c r="AQ18" i="63" s="1"/>
  <c r="AL12" i="63"/>
  <c r="AK29" i="63"/>
  <c r="AL29" i="63" s="1"/>
  <c r="AL11" i="63"/>
  <c r="AK112" i="63"/>
  <c r="AL112" i="63" s="1"/>
  <c r="AI50" i="61"/>
  <c r="T50" i="61" s="1"/>
  <c r="AK133" i="63"/>
  <c r="AL133" i="63" s="1"/>
  <c r="F68" i="63"/>
  <c r="G68" i="63" s="1"/>
  <c r="H68" i="63" s="1"/>
  <c r="AI87" i="61"/>
  <c r="T87" i="61" s="1"/>
  <c r="AI29" i="61"/>
  <c r="T29" i="61" s="1"/>
  <c r="U29" i="61" s="1"/>
  <c r="V29" i="61" s="1"/>
  <c r="AO107" i="63"/>
  <c r="AP107" i="63" s="1"/>
  <c r="AQ107" i="63" s="1"/>
  <c r="AO64" i="63"/>
  <c r="AP64" i="63" s="1"/>
  <c r="AQ64" i="63" s="1"/>
  <c r="AK125" i="63"/>
  <c r="AL125" i="63" s="1"/>
  <c r="AK11" i="63"/>
  <c r="AK42" i="63" s="1"/>
  <c r="AK50" i="63"/>
  <c r="AL58" i="63"/>
  <c r="AK25" i="63"/>
  <c r="AL25" i="63" s="1"/>
  <c r="AO94" i="63"/>
  <c r="AP94" i="63" s="1"/>
  <c r="AQ94" i="63" s="1"/>
  <c r="AK37" i="63"/>
  <c r="F78" i="63"/>
  <c r="G78" i="63" s="1"/>
  <c r="H78" i="63" s="1"/>
  <c r="F96" i="63"/>
  <c r="G96" i="63" s="1"/>
  <c r="H96" i="63" s="1"/>
  <c r="AL50" i="63"/>
  <c r="AO73" i="63"/>
  <c r="AP73" i="63" s="1"/>
  <c r="AQ73" i="63" s="1"/>
  <c r="AJ90" i="61"/>
  <c r="AK96" i="63"/>
  <c r="AL96" i="63" s="1"/>
  <c r="AK12" i="63"/>
  <c r="AO62" i="63"/>
  <c r="AP62" i="63" s="1"/>
  <c r="AQ62" i="63" s="1"/>
  <c r="AI58" i="61"/>
  <c r="T58" i="61" s="1"/>
  <c r="AI25" i="61"/>
  <c r="T25" i="61" s="1"/>
  <c r="U25" i="61" s="1"/>
  <c r="V25" i="61" s="1"/>
  <c r="AK131" i="63"/>
  <c r="AL131" i="63" s="1"/>
  <c r="AL37" i="63"/>
  <c r="AO98" i="63"/>
  <c r="AP98" i="63" s="1"/>
  <c r="AQ98" i="63" s="1"/>
  <c r="AI18" i="61"/>
  <c r="AK18" i="61" s="1"/>
  <c r="AL39" i="63"/>
  <c r="F64" i="63"/>
  <c r="K64" i="63" s="1"/>
  <c r="L64" i="63" s="1"/>
  <c r="M64" i="63" s="1"/>
  <c r="AI91" i="61"/>
  <c r="T91" i="61" s="1"/>
  <c r="AI111" i="61"/>
  <c r="AJ111" i="61" s="1"/>
  <c r="AK111" i="61" s="1"/>
  <c r="AK73" i="63"/>
  <c r="AL73" i="63" s="1"/>
  <c r="AI131" i="61"/>
  <c r="T131" i="61" s="1"/>
  <c r="AK79" i="63"/>
  <c r="AL79" i="63" s="1"/>
  <c r="AI37" i="61"/>
  <c r="T37" i="61" s="1"/>
  <c r="AL18" i="63"/>
  <c r="AK39" i="63"/>
  <c r="AI32" i="61"/>
  <c r="AJ32" i="61" s="1"/>
  <c r="AK32" i="61" s="1"/>
  <c r="AK36" i="63"/>
  <c r="AO57" i="63"/>
  <c r="AO141" i="63" s="1"/>
  <c r="AQ141" i="63" s="1"/>
  <c r="AI93" i="61"/>
  <c r="T93" i="61" s="1"/>
  <c r="AI136" i="61"/>
  <c r="T136" i="61" s="1"/>
  <c r="AI109" i="61"/>
  <c r="T109" i="61" s="1"/>
  <c r="F73" i="63"/>
  <c r="K73" i="63" s="1"/>
  <c r="L73" i="63" s="1"/>
  <c r="M73" i="63" s="1"/>
  <c r="AI114" i="61"/>
  <c r="AJ114" i="61" s="1"/>
  <c r="AK114" i="61" s="1"/>
  <c r="F36" i="63"/>
  <c r="K36" i="63" s="1"/>
  <c r="L36" i="63" s="1"/>
  <c r="M36" i="63" s="1"/>
  <c r="F93" i="63"/>
  <c r="G93" i="63" s="1"/>
  <c r="H93" i="63" s="1"/>
  <c r="T90" i="61"/>
  <c r="V90" i="61" s="1"/>
  <c r="AQ144" i="63"/>
  <c r="AK78" i="63"/>
  <c r="AL78" i="63" s="1"/>
  <c r="AI64" i="61"/>
  <c r="T64" i="61" s="1"/>
  <c r="AO90" i="63"/>
  <c r="AQ90" i="63" s="1"/>
  <c r="AK86" i="63"/>
  <c r="AO34" i="63"/>
  <c r="AQ34" i="63" s="1"/>
  <c r="F135" i="63"/>
  <c r="G135" i="63" s="1"/>
  <c r="H135" i="63" s="1"/>
  <c r="F72" i="63"/>
  <c r="K72" i="63" s="1"/>
  <c r="L72" i="63" s="1"/>
  <c r="M72" i="63" s="1"/>
  <c r="F92" i="63"/>
  <c r="G92" i="63" s="1"/>
  <c r="H92" i="63" s="1"/>
  <c r="F100" i="63"/>
  <c r="G100" i="63" s="1"/>
  <c r="H100" i="63" s="1"/>
  <c r="F145" i="63"/>
  <c r="H145" i="63" s="1"/>
  <c r="F89" i="63"/>
  <c r="K89" i="63" s="1"/>
  <c r="L89" i="63" s="1"/>
  <c r="M89" i="63" s="1"/>
  <c r="F23" i="63"/>
  <c r="K23" i="63" s="1"/>
  <c r="L23" i="63" s="1"/>
  <c r="M23" i="63" s="1"/>
  <c r="AI118" i="61"/>
  <c r="AK118" i="61" s="1"/>
  <c r="AO82" i="63"/>
  <c r="AP82" i="63" s="1"/>
  <c r="AQ82" i="63" s="1"/>
  <c r="AO40" i="63"/>
  <c r="AP40" i="63" s="1"/>
  <c r="AI36" i="61"/>
  <c r="T36" i="61" s="1"/>
  <c r="U36" i="61" s="1"/>
  <c r="V36" i="61" s="1"/>
  <c r="F84" i="63"/>
  <c r="K84" i="63" s="1"/>
  <c r="L84" i="63" s="1"/>
  <c r="M84" i="63" s="1"/>
  <c r="AO110" i="63"/>
  <c r="AP110" i="63" s="1"/>
  <c r="AQ110" i="63" s="1"/>
  <c r="AK129" i="63"/>
  <c r="AK77" i="63"/>
  <c r="AL77" i="63" s="1"/>
  <c r="AO83" i="63"/>
  <c r="AP83" i="63" s="1"/>
  <c r="AQ83" i="63" s="1"/>
  <c r="AK108" i="63"/>
  <c r="AL108" i="63" s="1"/>
  <c r="AO108" i="63"/>
  <c r="AP108" i="63" s="1"/>
  <c r="AQ108" i="63" s="1"/>
  <c r="AO146" i="63"/>
  <c r="AL90" i="63"/>
  <c r="AI146" i="61"/>
  <c r="AK146" i="61" s="1"/>
  <c r="AK144" i="61"/>
  <c r="F144" i="63"/>
  <c r="F146" i="63" s="1"/>
  <c r="T144" i="61"/>
  <c r="U144" i="61" s="1"/>
  <c r="U146" i="61" s="1"/>
  <c r="AJ146" i="63"/>
  <c r="AL144" i="63"/>
  <c r="AL146" i="63" s="1"/>
  <c r="F90" i="63"/>
  <c r="G90" i="63" s="1"/>
  <c r="AK90" i="63"/>
  <c r="AP88" i="63"/>
  <c r="AQ88" i="63"/>
  <c r="K15" i="63"/>
  <c r="G15" i="63"/>
  <c r="H15" i="63"/>
  <c r="AJ132" i="61"/>
  <c r="AK132" i="61" s="1"/>
  <c r="T132" i="61"/>
  <c r="AK33" i="61"/>
  <c r="AJ33" i="61"/>
  <c r="T33" i="61"/>
  <c r="AJ21" i="61"/>
  <c r="AK21" i="61"/>
  <c r="T21" i="61"/>
  <c r="U21" i="61" s="1"/>
  <c r="V21" i="61" s="1"/>
  <c r="AJ72" i="61"/>
  <c r="AK72" i="61" s="1"/>
  <c r="T72" i="61"/>
  <c r="AK71" i="61"/>
  <c r="AJ71" i="61"/>
  <c r="T71" i="61"/>
  <c r="G63" i="63"/>
  <c r="H63" i="63" s="1"/>
  <c r="K63" i="63"/>
  <c r="L63" i="63" s="1"/>
  <c r="M63" i="63" s="1"/>
  <c r="AJ120" i="61"/>
  <c r="AK120" i="61" s="1"/>
  <c r="T120" i="61"/>
  <c r="AJ100" i="61"/>
  <c r="AK100" i="61" s="1"/>
  <c r="T100" i="61"/>
  <c r="K74" i="63"/>
  <c r="L74" i="63" s="1"/>
  <c r="M74" i="63" s="1"/>
  <c r="G74" i="63"/>
  <c r="H74" i="63" s="1"/>
  <c r="H11" i="63"/>
  <c r="G11" i="63"/>
  <c r="G42" i="63" s="1"/>
  <c r="K11" i="63"/>
  <c r="F42" i="63"/>
  <c r="H42" i="63" s="1"/>
  <c r="AJ103" i="61"/>
  <c r="AK103" i="61" s="1"/>
  <c r="T103" i="61"/>
  <c r="G121" i="63"/>
  <c r="H121" i="63" s="1"/>
  <c r="K121" i="63"/>
  <c r="L121" i="63" s="1"/>
  <c r="M121" i="63" s="1"/>
  <c r="AP20" i="63"/>
  <c r="AQ20" i="63"/>
  <c r="K17" i="63"/>
  <c r="L17" i="63" s="1"/>
  <c r="M17" i="63" s="1"/>
  <c r="G17" i="63"/>
  <c r="H17" i="63" s="1"/>
  <c r="G37" i="63"/>
  <c r="K37" i="63"/>
  <c r="H37" i="63"/>
  <c r="AJ134" i="61"/>
  <c r="AK134" i="61" s="1"/>
  <c r="T134" i="61"/>
  <c r="AJ39" i="61"/>
  <c r="AK39" i="61"/>
  <c r="T39" i="61"/>
  <c r="U39" i="61" s="1"/>
  <c r="V39" i="61" s="1"/>
  <c r="G97" i="63"/>
  <c r="H97" i="63" s="1"/>
  <c r="K97" i="63"/>
  <c r="L97" i="63" s="1"/>
  <c r="M97" i="63" s="1"/>
  <c r="AJ78" i="61"/>
  <c r="AK78" i="61" s="1"/>
  <c r="T78" i="61"/>
  <c r="AP13" i="63"/>
  <c r="AQ13" i="63"/>
  <c r="AJ96" i="61"/>
  <c r="AK96" i="61" s="1"/>
  <c r="T96" i="61"/>
  <c r="AQ69" i="63"/>
  <c r="AP69" i="63"/>
  <c r="AP14" i="63"/>
  <c r="AQ14" i="63"/>
  <c r="K137" i="63"/>
  <c r="L137" i="63" s="1"/>
  <c r="M137" i="63" s="1"/>
  <c r="G137" i="63"/>
  <c r="H137" i="63" s="1"/>
  <c r="AQ84" i="63"/>
  <c r="AP84" i="63"/>
  <c r="K110" i="63"/>
  <c r="L110" i="63" s="1"/>
  <c r="M110" i="63" s="1"/>
  <c r="G110" i="63"/>
  <c r="H110" i="63" s="1"/>
  <c r="G138" i="63"/>
  <c r="H138" i="63" s="1"/>
  <c r="K138" i="63"/>
  <c r="L138" i="63" s="1"/>
  <c r="M138" i="63" s="1"/>
  <c r="AJ27" i="61"/>
  <c r="AK27" i="61" s="1"/>
  <c r="T27" i="61"/>
  <c r="U27" i="61" s="1"/>
  <c r="V27" i="61" s="1"/>
  <c r="G127" i="63"/>
  <c r="H127" i="63" s="1"/>
  <c r="K127" i="63"/>
  <c r="L127" i="63" s="1"/>
  <c r="M127" i="63" s="1"/>
  <c r="AQ117" i="63"/>
  <c r="AP117" i="63"/>
  <c r="AJ75" i="61"/>
  <c r="AK75" i="61" s="1"/>
  <c r="T75" i="61"/>
  <c r="G98" i="63"/>
  <c r="H98" i="63" s="1"/>
  <c r="K98" i="63"/>
  <c r="L98" i="63" s="1"/>
  <c r="M98" i="63" s="1"/>
  <c r="K117" i="63"/>
  <c r="L117" i="63" s="1"/>
  <c r="M117" i="63" s="1"/>
  <c r="G117" i="63"/>
  <c r="H117" i="63" s="1"/>
  <c r="AQ17" i="63"/>
  <c r="AP17" i="63"/>
  <c r="AJ128" i="61"/>
  <c r="AK128" i="61" s="1"/>
  <c r="T128" i="61"/>
  <c r="G50" i="63"/>
  <c r="H50" i="63"/>
  <c r="K50" i="63"/>
  <c r="G58" i="63"/>
  <c r="H58" i="63" s="1"/>
  <c r="K58" i="63"/>
  <c r="L58" i="63" s="1"/>
  <c r="M58" i="63" s="1"/>
  <c r="K80" i="63"/>
  <c r="H80" i="63"/>
  <c r="G80" i="63"/>
  <c r="AQ63" i="63"/>
  <c r="AP63" i="63"/>
  <c r="AJ23" i="61"/>
  <c r="AK23" i="61" s="1"/>
  <c r="T23" i="61"/>
  <c r="U23" i="61" s="1"/>
  <c r="V23" i="61" s="1"/>
  <c r="K139" i="63"/>
  <c r="L139" i="63" s="1"/>
  <c r="M139" i="63" s="1"/>
  <c r="G139" i="63"/>
  <c r="H139" i="63" s="1"/>
  <c r="G87" i="63"/>
  <c r="H87" i="63" s="1"/>
  <c r="K87" i="63"/>
  <c r="L87" i="63" s="1"/>
  <c r="M87" i="63" s="1"/>
  <c r="H59" i="63"/>
  <c r="G59" i="63"/>
  <c r="K59" i="63"/>
  <c r="G124" i="63"/>
  <c r="H124" i="63" s="1"/>
  <c r="K124" i="63"/>
  <c r="L124" i="63" s="1"/>
  <c r="M124" i="63" s="1"/>
  <c r="K24" i="63"/>
  <c r="L24" i="63" s="1"/>
  <c r="M24" i="63" s="1"/>
  <c r="G24" i="63"/>
  <c r="H24" i="63" s="1"/>
  <c r="AJ116" i="61"/>
  <c r="AK116" i="61" s="1"/>
  <c r="T116" i="61"/>
  <c r="AJ69" i="61"/>
  <c r="AK69" i="61"/>
  <c r="T69" i="61"/>
  <c r="K82" i="63"/>
  <c r="L82" i="63" s="1"/>
  <c r="M82" i="63" s="1"/>
  <c r="G82" i="63"/>
  <c r="H82" i="63" s="1"/>
  <c r="AJ99" i="61"/>
  <c r="AK99" i="61" s="1"/>
  <c r="T99" i="61"/>
  <c r="AJ135" i="61"/>
  <c r="AK135" i="61" s="1"/>
  <c r="T135" i="61"/>
  <c r="K95" i="63"/>
  <c r="L95" i="63" s="1"/>
  <c r="M95" i="63" s="1"/>
  <c r="G95" i="63"/>
  <c r="H95" i="63" s="1"/>
  <c r="AJ31" i="61"/>
  <c r="AK31" i="61" s="1"/>
  <c r="T31" i="61"/>
  <c r="U31" i="61" s="1"/>
  <c r="V31" i="61" s="1"/>
  <c r="AJ92" i="61"/>
  <c r="AK92" i="61" s="1"/>
  <c r="T92" i="61"/>
  <c r="AJ105" i="61"/>
  <c r="AK105" i="61" s="1"/>
  <c r="T105" i="61"/>
  <c r="K61" i="63"/>
  <c r="L61" i="63" s="1"/>
  <c r="M61" i="63" s="1"/>
  <c r="G61" i="63"/>
  <c r="H61" i="63" s="1"/>
  <c r="K40" i="63"/>
  <c r="L40" i="63" s="1"/>
  <c r="M40" i="63" s="1"/>
  <c r="G40" i="63"/>
  <c r="H40" i="63" s="1"/>
  <c r="T121" i="61"/>
  <c r="AJ16" i="61"/>
  <c r="AK16" i="61"/>
  <c r="T16" i="61"/>
  <c r="U16" i="61" s="1"/>
  <c r="V16" i="61" s="1"/>
  <c r="AJ94" i="61"/>
  <c r="AK94" i="61" s="1"/>
  <c r="T94" i="61"/>
  <c r="G115" i="63"/>
  <c r="H115" i="63" s="1"/>
  <c r="K115" i="63"/>
  <c r="L115" i="63" s="1"/>
  <c r="M115" i="63" s="1"/>
  <c r="K131" i="63"/>
  <c r="L131" i="63" s="1"/>
  <c r="M131" i="63" s="1"/>
  <c r="G131" i="63"/>
  <c r="H131" i="63" s="1"/>
  <c r="K30" i="63"/>
  <c r="L30" i="63" s="1"/>
  <c r="M30" i="63" s="1"/>
  <c r="G30" i="63"/>
  <c r="H30" i="63" s="1"/>
  <c r="AJ106" i="61"/>
  <c r="AK106" i="61" s="1"/>
  <c r="T106" i="61"/>
  <c r="K26" i="63"/>
  <c r="L26" i="63" s="1"/>
  <c r="M26" i="63" s="1"/>
  <c r="G26" i="63"/>
  <c r="H26" i="63" s="1"/>
  <c r="AQ118" i="63"/>
  <c r="AP118" i="63"/>
  <c r="G130" i="63"/>
  <c r="H130" i="63" s="1"/>
  <c r="K130" i="63"/>
  <c r="L130" i="63" s="1"/>
  <c r="M130" i="63" s="1"/>
  <c r="G122" i="63"/>
  <c r="H122" i="63" s="1"/>
  <c r="K122" i="63"/>
  <c r="L122" i="63" s="1"/>
  <c r="M122" i="63" s="1"/>
  <c r="AP140" i="63"/>
  <c r="AQ140" i="63"/>
  <c r="AQ104" i="63"/>
  <c r="AP104" i="63"/>
  <c r="AJ86" i="61"/>
  <c r="AK86" i="61"/>
  <c r="T86" i="61"/>
  <c r="U77" i="61"/>
  <c r="V77" i="61" s="1"/>
  <c r="BC77" i="61"/>
  <c r="G12" i="63"/>
  <c r="H12" i="63" s="1"/>
  <c r="K12" i="63"/>
  <c r="L12" i="63" s="1"/>
  <c r="M12" i="63" s="1"/>
  <c r="AJ20" i="61"/>
  <c r="AK20" i="61"/>
  <c r="T20" i="61"/>
  <c r="U20" i="61" s="1"/>
  <c r="V20" i="61" s="1"/>
  <c r="G125" i="63"/>
  <c r="H125" i="63" s="1"/>
  <c r="K125" i="63"/>
  <c r="L125" i="63" s="1"/>
  <c r="M125" i="63" s="1"/>
  <c r="AJ74" i="61"/>
  <c r="AK74" i="61" s="1"/>
  <c r="T74" i="61"/>
  <c r="K29" i="63"/>
  <c r="L29" i="63" s="1"/>
  <c r="M29" i="63" s="1"/>
  <c r="G29" i="63"/>
  <c r="H29" i="63" s="1"/>
  <c r="AJ35" i="61"/>
  <c r="AK35" i="61" s="1"/>
  <c r="T35" i="61"/>
  <c r="U35" i="61" s="1"/>
  <c r="V35" i="61" s="1"/>
  <c r="G112" i="63"/>
  <c r="H112" i="63" s="1"/>
  <c r="K112" i="63"/>
  <c r="L112" i="63" s="1"/>
  <c r="M112" i="63" s="1"/>
  <c r="BC83" i="61"/>
  <c r="U83" i="61"/>
  <c r="V83" i="61" s="1"/>
  <c r="AP39" i="63"/>
  <c r="AQ39" i="63"/>
  <c r="AK40" i="61"/>
  <c r="AJ40" i="61"/>
  <c r="T40" i="61"/>
  <c r="U40" i="61" s="1"/>
  <c r="V40" i="61" s="1"/>
  <c r="K133" i="63"/>
  <c r="L133" i="63" s="1"/>
  <c r="M133" i="63" s="1"/>
  <c r="G133" i="63"/>
  <c r="H133" i="63" s="1"/>
  <c r="AJ73" i="61"/>
  <c r="AK73" i="61" s="1"/>
  <c r="T73" i="61"/>
  <c r="K25" i="63"/>
  <c r="L25" i="63" s="1"/>
  <c r="M25" i="63" s="1"/>
  <c r="G25" i="63"/>
  <c r="H25" i="63" s="1"/>
  <c r="AJ126" i="61"/>
  <c r="AK126" i="61" s="1"/>
  <c r="T126" i="61"/>
  <c r="AJ79" i="61"/>
  <c r="AK79" i="61" s="1"/>
  <c r="T79" i="61"/>
  <c r="H140" i="63"/>
  <c r="K140" i="63"/>
  <c r="L140" i="63" s="1"/>
  <c r="M140" i="63" s="1"/>
  <c r="G140" i="63"/>
  <c r="AQ145" i="63"/>
  <c r="AP145" i="63"/>
  <c r="AP146" i="63" s="1"/>
  <c r="AP58" i="63"/>
  <c r="AQ58" i="63"/>
  <c r="AJ24" i="61"/>
  <c r="AK24" i="61" s="1"/>
  <c r="T24" i="61"/>
  <c r="U24" i="61" s="1"/>
  <c r="V24" i="61" s="1"/>
  <c r="G101" i="63"/>
  <c r="H101" i="63" s="1"/>
  <c r="K101" i="63"/>
  <c r="L101" i="63" s="1"/>
  <c r="M101" i="63" s="1"/>
  <c r="AJ76" i="61"/>
  <c r="AK76" i="61" s="1"/>
  <c r="T76" i="61"/>
  <c r="G66" i="63"/>
  <c r="H66" i="63" s="1"/>
  <c r="K66" i="63"/>
  <c r="L66" i="63" s="1"/>
  <c r="M66" i="63" s="1"/>
  <c r="AP19" i="63"/>
  <c r="AQ19" i="63"/>
  <c r="AJ104" i="61" l="1"/>
  <c r="T104" i="61"/>
  <c r="U104" i="61" s="1"/>
  <c r="V104" i="61" s="1"/>
  <c r="AJ85" i="61"/>
  <c r="AK85" i="61" s="1"/>
  <c r="K99" i="63"/>
  <c r="L99" i="63" s="1"/>
  <c r="M99" i="63" s="1"/>
  <c r="AJ138" i="61"/>
  <c r="AK138" i="61" s="1"/>
  <c r="G88" i="63"/>
  <c r="H88" i="63" s="1"/>
  <c r="K85" i="63"/>
  <c r="L85" i="63" s="1"/>
  <c r="M85" i="63" s="1"/>
  <c r="K104" i="63"/>
  <c r="L104" i="63" s="1"/>
  <c r="M104" i="63" s="1"/>
  <c r="AQ11" i="63"/>
  <c r="G106" i="63"/>
  <c r="H106" i="63" s="1"/>
  <c r="AP68" i="63"/>
  <c r="AJ26" i="61"/>
  <c r="AK26" i="61" s="1"/>
  <c r="AK140" i="61"/>
  <c r="G79" i="63"/>
  <c r="H79" i="63" s="1"/>
  <c r="AK88" i="61"/>
  <c r="T115" i="61"/>
  <c r="BC115" i="61" s="1"/>
  <c r="AJ88" i="61"/>
  <c r="G27" i="63"/>
  <c r="H27" i="63" s="1"/>
  <c r="AJ123" i="61"/>
  <c r="AK123" i="61" s="1"/>
  <c r="AJ133" i="61"/>
  <c r="AK133" i="61" s="1"/>
  <c r="T110" i="61"/>
  <c r="BC110" i="61" s="1"/>
  <c r="AJ57" i="61"/>
  <c r="AJ141" i="61" s="1"/>
  <c r="AK38" i="61"/>
  <c r="AJ95" i="61"/>
  <c r="AK95" i="61" s="1"/>
  <c r="G83" i="63"/>
  <c r="H83" i="63" s="1"/>
  <c r="K69" i="63"/>
  <c r="L69" i="63" s="1"/>
  <c r="M69" i="63" s="1"/>
  <c r="T140" i="61"/>
  <c r="U140" i="61" s="1"/>
  <c r="V140" i="61" s="1"/>
  <c r="G118" i="63"/>
  <c r="AP16" i="63"/>
  <c r="G75" i="63"/>
  <c r="H75" i="63" s="1"/>
  <c r="K136" i="63"/>
  <c r="L136" i="63" s="1"/>
  <c r="M136" i="63" s="1"/>
  <c r="AK57" i="61"/>
  <c r="T57" i="61"/>
  <c r="V57" i="61" s="1"/>
  <c r="AK14" i="61"/>
  <c r="K105" i="63"/>
  <c r="L105" i="63" s="1"/>
  <c r="M105" i="63" s="1"/>
  <c r="K123" i="63"/>
  <c r="L123" i="63" s="1"/>
  <c r="M123" i="63" s="1"/>
  <c r="G119" i="63"/>
  <c r="H119" i="63" s="1"/>
  <c r="AJ62" i="61"/>
  <c r="AK62" i="61" s="1"/>
  <c r="K31" i="63"/>
  <c r="L31" i="63" s="1"/>
  <c r="M31" i="63" s="1"/>
  <c r="T30" i="61"/>
  <c r="U30" i="61" s="1"/>
  <c r="V30" i="61" s="1"/>
  <c r="K57" i="63"/>
  <c r="M57" i="63" s="1"/>
  <c r="T61" i="61"/>
  <c r="BC61" i="61" s="1"/>
  <c r="G57" i="63"/>
  <c r="G141" i="63" s="1"/>
  <c r="H34" i="63"/>
  <c r="F141" i="63"/>
  <c r="H141" i="63" s="1"/>
  <c r="G34" i="63"/>
  <c r="K38" i="63"/>
  <c r="M38" i="63" s="1"/>
  <c r="AO42" i="63"/>
  <c r="AQ42" i="63" s="1"/>
  <c r="AJ34" i="61"/>
  <c r="AQ37" i="63"/>
  <c r="G120" i="63"/>
  <c r="H120" i="63" s="1"/>
  <c r="AQ86" i="63"/>
  <c r="T114" i="61"/>
  <c r="BC114" i="61" s="1"/>
  <c r="G18" i="63"/>
  <c r="H18" i="63" s="1"/>
  <c r="AJ145" i="61"/>
  <c r="AJ146" i="61" s="1"/>
  <c r="G62" i="63"/>
  <c r="H62" i="63" s="1"/>
  <c r="T130" i="61"/>
  <c r="U130" i="61" s="1"/>
  <c r="V130" i="61" s="1"/>
  <c r="AP70" i="63"/>
  <c r="G81" i="63"/>
  <c r="AQ15" i="63"/>
  <c r="AJ107" i="61"/>
  <c r="AK107" i="61" s="1"/>
  <c r="AJ64" i="61"/>
  <c r="AK64" i="61" s="1"/>
  <c r="AJ82" i="61"/>
  <c r="AK82" i="61" s="1"/>
  <c r="AP50" i="63"/>
  <c r="K118" i="63"/>
  <c r="L118" i="63" s="1"/>
  <c r="K81" i="63"/>
  <c r="M81" i="63" s="1"/>
  <c r="G28" i="63"/>
  <c r="H28" i="63" s="1"/>
  <c r="T127" i="61"/>
  <c r="BC127" i="61" s="1"/>
  <c r="G71" i="63"/>
  <c r="K19" i="63"/>
  <c r="L19" i="63" s="1"/>
  <c r="M19" i="63" s="1"/>
  <c r="AJ65" i="61"/>
  <c r="AK65" i="61" s="1"/>
  <c r="T11" i="61"/>
  <c r="U11" i="61" s="1"/>
  <c r="U42" i="61" s="1"/>
  <c r="K41" i="63"/>
  <c r="L41" i="63" s="1"/>
  <c r="M41" i="63" s="1"/>
  <c r="G19" i="63"/>
  <c r="T101" i="61"/>
  <c r="U101" i="61" s="1"/>
  <c r="V101" i="61" s="1"/>
  <c r="K67" i="63"/>
  <c r="L67" i="63" s="1"/>
  <c r="M67" i="63" s="1"/>
  <c r="AJ119" i="61"/>
  <c r="AK119" i="61" s="1"/>
  <c r="K91" i="63"/>
  <c r="L91" i="63" s="1"/>
  <c r="M91" i="63" s="1"/>
  <c r="K78" i="63"/>
  <c r="L78" i="63" s="1"/>
  <c r="M78" i="63" s="1"/>
  <c r="K103" i="63"/>
  <c r="L103" i="63" s="1"/>
  <c r="M103" i="63" s="1"/>
  <c r="G109" i="63"/>
  <c r="H109" i="63" s="1"/>
  <c r="G76" i="63"/>
  <c r="H76" i="63" s="1"/>
  <c r="AK11" i="61"/>
  <c r="AJ38" i="61"/>
  <c r="G128" i="63"/>
  <c r="H128" i="63" s="1"/>
  <c r="G36" i="63"/>
  <c r="H36" i="63" s="1"/>
  <c r="AK84" i="61"/>
  <c r="G16" i="63"/>
  <c r="H16" i="63" s="1"/>
  <c r="AJ28" i="61"/>
  <c r="AK28" i="61" s="1"/>
  <c r="AK113" i="61"/>
  <c r="AP81" i="63"/>
  <c r="AJ109" i="61"/>
  <c r="AK109" i="61" s="1"/>
  <c r="K114" i="63"/>
  <c r="L114" i="63" s="1"/>
  <c r="M114" i="63" s="1"/>
  <c r="AJ113" i="61"/>
  <c r="G72" i="63"/>
  <c r="H72" i="63" s="1"/>
  <c r="K129" i="63"/>
  <c r="L129" i="63" s="1"/>
  <c r="M129" i="63" s="1"/>
  <c r="AJ87" i="61"/>
  <c r="AK87" i="61" s="1"/>
  <c r="AJ59" i="61"/>
  <c r="AK59" i="61"/>
  <c r="G14" i="63"/>
  <c r="H14" i="63" s="1"/>
  <c r="AK13" i="61"/>
  <c r="H86" i="63"/>
  <c r="AK81" i="61"/>
  <c r="AJ13" i="61"/>
  <c r="AP71" i="63"/>
  <c r="AP97" i="63"/>
  <c r="G86" i="63"/>
  <c r="AJ81" i="61"/>
  <c r="AJ25" i="61"/>
  <c r="AK25" i="61" s="1"/>
  <c r="AJ11" i="61"/>
  <c r="AJ42" i="61" s="1"/>
  <c r="K100" i="63"/>
  <c r="L100" i="63" s="1"/>
  <c r="M100" i="63" s="1"/>
  <c r="K102" i="63"/>
  <c r="L102" i="63" s="1"/>
  <c r="M102" i="63" s="1"/>
  <c r="AK36" i="61"/>
  <c r="T89" i="61"/>
  <c r="BC89" i="61" s="1"/>
  <c r="U108" i="61"/>
  <c r="V108" i="61" s="1"/>
  <c r="AK19" i="61"/>
  <c r="G77" i="63"/>
  <c r="H77" i="63" s="1"/>
  <c r="K13" i="63"/>
  <c r="L13" i="63" s="1"/>
  <c r="M13" i="63" s="1"/>
  <c r="T19" i="61"/>
  <c r="V19" i="61" s="1"/>
  <c r="AK12" i="61"/>
  <c r="AK50" i="61"/>
  <c r="AJ36" i="61"/>
  <c r="G64" i="63"/>
  <c r="H64" i="63" s="1"/>
  <c r="T118" i="61"/>
  <c r="U118" i="61" s="1"/>
  <c r="K116" i="63"/>
  <c r="L116" i="63" s="1"/>
  <c r="M116" i="63" s="1"/>
  <c r="K70" i="63"/>
  <c r="L70" i="63" s="1"/>
  <c r="M70" i="63" s="1"/>
  <c r="T84" i="61"/>
  <c r="BC84" i="61" s="1"/>
  <c r="AJ118" i="61"/>
  <c r="AJ66" i="61"/>
  <c r="AK66" i="61" s="1"/>
  <c r="H22" i="63"/>
  <c r="G22" i="63"/>
  <c r="AJ98" i="61"/>
  <c r="AK98" i="61" s="1"/>
  <c r="G94" i="63"/>
  <c r="H94" i="63" s="1"/>
  <c r="G21" i="63"/>
  <c r="H21" i="63" s="1"/>
  <c r="AK22" i="61"/>
  <c r="G134" i="63"/>
  <c r="H134" i="63" s="1"/>
  <c r="H33" i="63"/>
  <c r="T122" i="61"/>
  <c r="U122" i="61" s="1"/>
  <c r="V122" i="61" s="1"/>
  <c r="T34" i="61"/>
  <c r="V34" i="61" s="1"/>
  <c r="T80" i="61"/>
  <c r="BC80" i="61" s="1"/>
  <c r="G33" i="63"/>
  <c r="AJ137" i="61"/>
  <c r="AK137" i="61" s="1"/>
  <c r="T63" i="61"/>
  <c r="U63" i="61" s="1"/>
  <c r="V63" i="61" s="1"/>
  <c r="G113" i="63"/>
  <c r="H113" i="63" s="1"/>
  <c r="AJ22" i="61"/>
  <c r="AP38" i="63"/>
  <c r="AJ29" i="61"/>
  <c r="AK29" i="61" s="1"/>
  <c r="K126" i="63"/>
  <c r="L126" i="63" s="1"/>
  <c r="M126" i="63" s="1"/>
  <c r="AK68" i="61"/>
  <c r="G41" i="63"/>
  <c r="K60" i="63"/>
  <c r="L60" i="63" s="1"/>
  <c r="M60" i="63" s="1"/>
  <c r="AJ129" i="61"/>
  <c r="G89" i="63"/>
  <c r="H89" i="63" s="1"/>
  <c r="AP22" i="63"/>
  <c r="K65" i="63"/>
  <c r="L65" i="63" s="1"/>
  <c r="M65" i="63" s="1"/>
  <c r="AP12" i="63"/>
  <c r="G35" i="63"/>
  <c r="H35" i="63" s="1"/>
  <c r="AJ117" i="61"/>
  <c r="T117" i="61"/>
  <c r="BC117" i="61" s="1"/>
  <c r="AJ67" i="61"/>
  <c r="AK67" i="61" s="1"/>
  <c r="G107" i="63"/>
  <c r="H107" i="63" s="1"/>
  <c r="K39" i="63"/>
  <c r="L39" i="63" s="1"/>
  <c r="M39" i="63" s="1"/>
  <c r="K68" i="63"/>
  <c r="L68" i="63" s="1"/>
  <c r="M68" i="63" s="1"/>
  <c r="AP60" i="63"/>
  <c r="T12" i="61"/>
  <c r="U12" i="61" s="1"/>
  <c r="V12" i="61" s="1"/>
  <c r="AJ139" i="61"/>
  <c r="AK139" i="61" s="1"/>
  <c r="T68" i="61"/>
  <c r="U68" i="61" s="1"/>
  <c r="V68" i="61" s="1"/>
  <c r="AJ50" i="61"/>
  <c r="AJ17" i="61"/>
  <c r="K111" i="63"/>
  <c r="L111" i="63" s="1"/>
  <c r="M111" i="63" s="1"/>
  <c r="AK17" i="61"/>
  <c r="AJ102" i="61"/>
  <c r="AK102" i="61" s="1"/>
  <c r="AJ41" i="61"/>
  <c r="G20" i="63"/>
  <c r="H20" i="63" s="1"/>
  <c r="AJ125" i="61"/>
  <c r="AK125" i="61" s="1"/>
  <c r="T41" i="61"/>
  <c r="V41" i="61" s="1"/>
  <c r="G108" i="63"/>
  <c r="H108" i="63" s="1"/>
  <c r="K132" i="63"/>
  <c r="L132" i="63" s="1"/>
  <c r="M132" i="63" s="1"/>
  <c r="K93" i="63"/>
  <c r="L93" i="63" s="1"/>
  <c r="M93" i="63" s="1"/>
  <c r="AK80" i="61"/>
  <c r="AP129" i="63"/>
  <c r="T129" i="61"/>
  <c r="BC129" i="61" s="1"/>
  <c r="T14" i="61"/>
  <c r="U14" i="61" s="1"/>
  <c r="V14" i="61" s="1"/>
  <c r="T145" i="61"/>
  <c r="U145" i="61" s="1"/>
  <c r="H71" i="63"/>
  <c r="AP21" i="63"/>
  <c r="T111" i="61"/>
  <c r="U111" i="61" s="1"/>
  <c r="V111" i="61" s="1"/>
  <c r="AJ60" i="61"/>
  <c r="AJ124" i="61"/>
  <c r="AK124" i="61" s="1"/>
  <c r="AK97" i="61"/>
  <c r="AK60" i="61"/>
  <c r="AJ18" i="61"/>
  <c r="AJ136" i="61"/>
  <c r="AK136" i="61" s="1"/>
  <c r="T97" i="61"/>
  <c r="U97" i="61" s="1"/>
  <c r="V97" i="61" s="1"/>
  <c r="AP18" i="63"/>
  <c r="G32" i="63"/>
  <c r="H32" i="63" s="1"/>
  <c r="AJ70" i="61"/>
  <c r="T32" i="61"/>
  <c r="U32" i="61" s="1"/>
  <c r="V32" i="61" s="1"/>
  <c r="AP80" i="63"/>
  <c r="T70" i="61"/>
  <c r="U70" i="61" s="1"/>
  <c r="V70" i="61" s="1"/>
  <c r="AP36" i="63"/>
  <c r="G73" i="63"/>
  <c r="H73" i="63" s="1"/>
  <c r="AJ58" i="61"/>
  <c r="AK58" i="61"/>
  <c r="AJ91" i="61"/>
  <c r="AK91" i="61" s="1"/>
  <c r="T18" i="61"/>
  <c r="U18" i="61" s="1"/>
  <c r="V18" i="61" s="1"/>
  <c r="G84" i="63"/>
  <c r="H84" i="63" s="1"/>
  <c r="AP113" i="63"/>
  <c r="T146" i="61"/>
  <c r="V146" i="61" s="1"/>
  <c r="AJ93" i="61"/>
  <c r="AK93" i="61" s="1"/>
  <c r="AP57" i="63"/>
  <c r="AP141" i="63" s="1"/>
  <c r="AK37" i="61"/>
  <c r="AQ57" i="63"/>
  <c r="AJ37" i="61"/>
  <c r="AJ131" i="61"/>
  <c r="AK131" i="61" s="1"/>
  <c r="BC90" i="61"/>
  <c r="K96" i="63"/>
  <c r="L96" i="63" s="1"/>
  <c r="M96" i="63" s="1"/>
  <c r="U90" i="61"/>
  <c r="AJ112" i="61"/>
  <c r="AK112" i="61" s="1"/>
  <c r="AP34" i="63"/>
  <c r="AP90" i="63"/>
  <c r="AQ146" i="63"/>
  <c r="K92" i="63"/>
  <c r="L92" i="63" s="1"/>
  <c r="M92" i="63" s="1"/>
  <c r="G23" i="63"/>
  <c r="H23" i="63" s="1"/>
  <c r="G145" i="63"/>
  <c r="AQ40" i="63"/>
  <c r="K145" i="63"/>
  <c r="M145" i="63" s="1"/>
  <c r="K135" i="63"/>
  <c r="L135" i="63" s="1"/>
  <c r="M135" i="63" s="1"/>
  <c r="V144" i="61"/>
  <c r="K144" i="63"/>
  <c r="M144" i="63" s="1"/>
  <c r="M146" i="63" s="1"/>
  <c r="K90" i="63"/>
  <c r="M90" i="63" s="1"/>
  <c r="G144" i="63"/>
  <c r="G146" i="63" s="1"/>
  <c r="H144" i="63"/>
  <c r="H146" i="63" s="1"/>
  <c r="H90" i="63"/>
  <c r="BC67" i="61"/>
  <c r="U67" i="61"/>
  <c r="V67" i="61" s="1"/>
  <c r="BC94" i="61"/>
  <c r="U94" i="61"/>
  <c r="V94" i="61" s="1"/>
  <c r="U133" i="61"/>
  <c r="V133" i="61" s="1"/>
  <c r="BC133" i="61"/>
  <c r="V22" i="61"/>
  <c r="U22" i="61"/>
  <c r="BC123" i="61"/>
  <c r="U123" i="61"/>
  <c r="V123" i="61" s="1"/>
  <c r="V62" i="61"/>
  <c r="U62" i="61"/>
  <c r="BC62" i="61"/>
  <c r="BC102" i="61"/>
  <c r="U102" i="61"/>
  <c r="V102" i="61" s="1"/>
  <c r="M15" i="63"/>
  <c r="L15" i="63"/>
  <c r="V59" i="61"/>
  <c r="U59" i="61"/>
  <c r="BC59" i="61"/>
  <c r="V37" i="61"/>
  <c r="U37" i="61"/>
  <c r="BC126" i="61"/>
  <c r="U126" i="61"/>
  <c r="V126" i="61" s="1"/>
  <c r="U74" i="61"/>
  <c r="V74" i="61" s="1"/>
  <c r="BC74" i="61"/>
  <c r="BC138" i="61"/>
  <c r="U138" i="61"/>
  <c r="V138" i="61" s="1"/>
  <c r="BC136" i="61"/>
  <c r="U136" i="61"/>
  <c r="V136" i="61" s="1"/>
  <c r="U106" i="61"/>
  <c r="V106" i="61" s="1"/>
  <c r="BC106" i="61"/>
  <c r="M59" i="63"/>
  <c r="L59" i="63"/>
  <c r="BC128" i="61"/>
  <c r="U128" i="61"/>
  <c r="V128" i="61" s="1"/>
  <c r="BC75" i="61"/>
  <c r="U75" i="61"/>
  <c r="V75" i="61" s="1"/>
  <c r="U125" i="61"/>
  <c r="V125" i="61" s="1"/>
  <c r="BC125" i="61"/>
  <c r="U82" i="61"/>
  <c r="V82" i="61" s="1"/>
  <c r="BC82" i="61"/>
  <c r="BC96" i="61"/>
  <c r="U96" i="61"/>
  <c r="V96" i="61" s="1"/>
  <c r="BC78" i="61"/>
  <c r="U78" i="61"/>
  <c r="V78" i="61" s="1"/>
  <c r="M37" i="63"/>
  <c r="L37" i="63"/>
  <c r="BC65" i="61"/>
  <c r="U65" i="61"/>
  <c r="V65" i="61" s="1"/>
  <c r="U103" i="61"/>
  <c r="V103" i="61" s="1"/>
  <c r="BC103" i="61"/>
  <c r="V50" i="61"/>
  <c r="U50" i="61"/>
  <c r="U60" i="61"/>
  <c r="V60" i="61" s="1"/>
  <c r="BC60" i="61"/>
  <c r="BC100" i="61"/>
  <c r="U100" i="61"/>
  <c r="V100" i="61" s="1"/>
  <c r="U33" i="61"/>
  <c r="V33" i="61"/>
  <c r="BC107" i="61"/>
  <c r="U107" i="61"/>
  <c r="V107" i="61" s="1"/>
  <c r="BC92" i="61"/>
  <c r="U92" i="61"/>
  <c r="V92" i="61" s="1"/>
  <c r="U99" i="61"/>
  <c r="V99" i="61" s="1"/>
  <c r="BC99" i="61"/>
  <c r="BC69" i="61"/>
  <c r="U69" i="61"/>
  <c r="V69" i="61" s="1"/>
  <c r="U116" i="61"/>
  <c r="V116" i="61" s="1"/>
  <c r="BC116" i="61"/>
  <c r="L80" i="63"/>
  <c r="M80" i="63"/>
  <c r="BC81" i="61"/>
  <c r="U81" i="61"/>
  <c r="V81" i="61"/>
  <c r="BC124" i="61"/>
  <c r="U124" i="61"/>
  <c r="V124" i="61" s="1"/>
  <c r="BC87" i="61"/>
  <c r="U87" i="61"/>
  <c r="V87" i="61" s="1"/>
  <c r="BC121" i="61"/>
  <c r="U121" i="61"/>
  <c r="V121" i="61" s="1"/>
  <c r="BC105" i="61"/>
  <c r="U105" i="61"/>
  <c r="V105" i="61" s="1"/>
  <c r="BC135" i="61"/>
  <c r="U135" i="61"/>
  <c r="V135" i="61" s="1"/>
  <c r="BC64" i="61"/>
  <c r="U64" i="61"/>
  <c r="V64" i="61" s="1"/>
  <c r="BC131" i="61"/>
  <c r="U131" i="61"/>
  <c r="V131" i="61" s="1"/>
  <c r="BC88" i="61"/>
  <c r="U88" i="61"/>
  <c r="V88" i="61" s="1"/>
  <c r="M71" i="63"/>
  <c r="L71" i="63"/>
  <c r="L22" i="63"/>
  <c r="M22" i="63"/>
  <c r="BC109" i="61"/>
  <c r="U109" i="61"/>
  <c r="V109" i="61" s="1"/>
  <c r="BC134" i="61"/>
  <c r="U134" i="61"/>
  <c r="V134" i="61" s="1"/>
  <c r="BC139" i="61"/>
  <c r="U139" i="61"/>
  <c r="V139" i="61" s="1"/>
  <c r="M62" i="63"/>
  <c r="L62" i="63"/>
  <c r="BC58" i="61"/>
  <c r="U58" i="61"/>
  <c r="V58" i="61" s="1"/>
  <c r="AK42" i="61"/>
  <c r="BC72" i="61"/>
  <c r="U72" i="61"/>
  <c r="V72" i="61" s="1"/>
  <c r="BC132" i="61"/>
  <c r="U132" i="61"/>
  <c r="V132" i="61" s="1"/>
  <c r="U119" i="61"/>
  <c r="V119" i="61" s="1"/>
  <c r="BC119" i="61"/>
  <c r="BC91" i="61"/>
  <c r="U91" i="61"/>
  <c r="V91" i="61" s="1"/>
  <c r="U73" i="61"/>
  <c r="V73" i="61" s="1"/>
  <c r="BC73" i="61"/>
  <c r="U137" i="61"/>
  <c r="V137" i="61" s="1"/>
  <c r="BC137" i="61"/>
  <c r="BC76" i="61"/>
  <c r="U76" i="61"/>
  <c r="V76" i="61" s="1"/>
  <c r="BC79" i="61"/>
  <c r="U79" i="61"/>
  <c r="V79" i="61" s="1"/>
  <c r="V86" i="61"/>
  <c r="U86" i="61"/>
  <c r="BC86" i="61"/>
  <c r="BC66" i="61"/>
  <c r="U66" i="61"/>
  <c r="V66" i="61" s="1"/>
  <c r="BC85" i="61"/>
  <c r="U85" i="61"/>
  <c r="V85" i="61" s="1"/>
  <c r="L50" i="63"/>
  <c r="M50" i="63"/>
  <c r="BC112" i="61"/>
  <c r="U112" i="61"/>
  <c r="V112" i="61" s="1"/>
  <c r="BC113" i="61"/>
  <c r="U113" i="61"/>
  <c r="V113" i="61" s="1"/>
  <c r="BC95" i="61"/>
  <c r="U95" i="61"/>
  <c r="V95" i="61" s="1"/>
  <c r="BC93" i="61"/>
  <c r="U93" i="61"/>
  <c r="V93" i="61" s="1"/>
  <c r="M11" i="63"/>
  <c r="L11" i="63"/>
  <c r="L42" i="63" s="1"/>
  <c r="K42" i="63"/>
  <c r="U98" i="61"/>
  <c r="V98" i="61" s="1"/>
  <c r="BC98" i="61"/>
  <c r="BC120" i="61"/>
  <c r="U120" i="61"/>
  <c r="V120" i="61" s="1"/>
  <c r="U71" i="61"/>
  <c r="V71" i="61"/>
  <c r="BC71" i="61"/>
  <c r="AK141" i="61"/>
  <c r="BC104" i="61" l="1"/>
  <c r="U127" i="61"/>
  <c r="V127" i="61" s="1"/>
  <c r="V80" i="61"/>
  <c r="U57" i="61"/>
  <c r="U141" i="61" s="1"/>
  <c r="U114" i="61"/>
  <c r="V114" i="61" s="1"/>
  <c r="U34" i="61"/>
  <c r="V118" i="61"/>
  <c r="U115" i="61"/>
  <c r="V115" i="61" s="1"/>
  <c r="BC118" i="61"/>
  <c r="U80" i="61"/>
  <c r="V11" i="61"/>
  <c r="T42" i="61"/>
  <c r="V42" i="61" s="1"/>
  <c r="U110" i="61"/>
  <c r="V110" i="61" s="1"/>
  <c r="BC97" i="61"/>
  <c r="BC57" i="61"/>
  <c r="T141" i="61"/>
  <c r="BC141" i="61" s="1"/>
  <c r="L38" i="63"/>
  <c r="BC140" i="61"/>
  <c r="BC101" i="61"/>
  <c r="U61" i="61"/>
  <c r="L57" i="63"/>
  <c r="L141" i="63" s="1"/>
  <c r="V61" i="61"/>
  <c r="K141" i="63"/>
  <c r="M141" i="63" s="1"/>
  <c r="L81" i="63"/>
  <c r="BC130" i="61"/>
  <c r="M118" i="63"/>
  <c r="L145" i="63"/>
  <c r="U19" i="61"/>
  <c r="U84" i="61"/>
  <c r="V84" i="61" s="1"/>
  <c r="BC111" i="61"/>
  <c r="BC122" i="61"/>
  <c r="U89" i="61"/>
  <c r="V89" i="61" s="1"/>
  <c r="BC68" i="61"/>
  <c r="U117" i="61"/>
  <c r="V117" i="61" s="1"/>
  <c r="BC63" i="61"/>
  <c r="V145" i="61"/>
  <c r="U41" i="61"/>
  <c r="U129" i="61"/>
  <c r="V129" i="61" s="1"/>
  <c r="BC70" i="61"/>
  <c r="K146" i="63"/>
  <c r="L144" i="63"/>
  <c r="L146" i="63" s="1"/>
  <c r="L90" i="63"/>
  <c r="M42" i="63"/>
  <c r="V141" i="61" l="1"/>
  <c r="AE12" i="61"/>
  <c r="AE14" i="61"/>
  <c r="AE16" i="61"/>
  <c r="AE17" i="61"/>
  <c r="AE60" i="61"/>
  <c r="AE68" i="61"/>
  <c r="AE69" i="61"/>
  <c r="AE80" i="61"/>
  <c r="AE88" i="61"/>
  <c r="AF88" i="61" s="1"/>
  <c r="AE94" i="61"/>
  <c r="AF94" i="61" s="1"/>
  <c r="AE113" i="61"/>
  <c r="AE133" i="61"/>
  <c r="AF69" i="61"/>
  <c r="AF16" i="61"/>
  <c r="AF17" i="61"/>
  <c r="AF133" i="61"/>
  <c r="AF113" i="61"/>
  <c r="AF80" i="61"/>
  <c r="AF68" i="61"/>
  <c r="AF60" i="61"/>
  <c r="AF14" i="61"/>
  <c r="AF12" i="61"/>
  <c r="AO11" i="61"/>
  <c r="AO12" i="61"/>
  <c r="AO13" i="61"/>
  <c r="AO14" i="61"/>
  <c r="AO16" i="61"/>
  <c r="AO17" i="61"/>
  <c r="AO18" i="61"/>
  <c r="AP18" i="61" s="1"/>
  <c r="AO58" i="61"/>
  <c r="AO60" i="61"/>
  <c r="AO68" i="61"/>
  <c r="AO69" i="61"/>
  <c r="AP69" i="61" s="1"/>
  <c r="AO70" i="61"/>
  <c r="AO80" i="61"/>
  <c r="AO82" i="61"/>
  <c r="AO114" i="61"/>
  <c r="AP114" i="61" s="1"/>
  <c r="AO125" i="61"/>
  <c r="AP11" i="61"/>
  <c r="AP12" i="61"/>
  <c r="AP16" i="61"/>
  <c r="AP17" i="61"/>
  <c r="AP13" i="61"/>
  <c r="AP14" i="61"/>
  <c r="AP58" i="61"/>
  <c r="AP60" i="61"/>
  <c r="AP68" i="61"/>
  <c r="AP70" i="61"/>
  <c r="AP80" i="61"/>
  <c r="AP82" i="61"/>
  <c r="AP125" i="61"/>
  <c r="AO141" i="61" l="1"/>
  <c r="AP141" i="61" s="1"/>
  <c r="AE141" i="61"/>
  <c r="AF141" i="61" s="1"/>
  <c r="AE19" i="61" l="1"/>
  <c r="AE42" i="61" s="1"/>
  <c r="AO31" i="61"/>
  <c r="AP31" i="61" s="1"/>
  <c r="AF19" i="61" l="1"/>
  <c r="AF42" i="61"/>
  <c r="AO42" i="61"/>
  <c r="AP42" i="61" l="1"/>
  <c r="Q17" i="44" l="1"/>
  <c r="R18" i="44" l="1"/>
  <c r="R139" i="44" s="1"/>
  <c r="R147" i="44" s="1"/>
  <c r="R150" i="44" s="1"/>
  <c r="M22" i="73"/>
  <c r="Q18" i="44"/>
  <c r="M24" i="73" l="1"/>
  <c r="O22" i="73"/>
  <c r="O24" i="73" s="1"/>
  <c r="M80" i="73"/>
  <c r="S18" i="44"/>
  <c r="Q139" i="44"/>
  <c r="Q147" i="44" s="1"/>
  <c r="M25" i="73" l="1"/>
  <c r="M45" i="73"/>
  <c r="O25" i="73"/>
  <c r="O45" i="73"/>
  <c r="O50" i="73" l="1"/>
  <c r="O51" i="73" s="1"/>
  <c r="O46" i="73"/>
  <c r="M46" i="73"/>
  <c r="M50" i="73"/>
  <c r="M58" i="73" l="1"/>
  <c r="M51" i="73"/>
  <c r="P48" i="63" l="1"/>
  <c r="Z48" i="63"/>
  <c r="AT48" i="63" l="1"/>
  <c r="AV48" i="63" s="1"/>
  <c r="U48" i="63"/>
  <c r="BN48" i="63"/>
  <c r="BO48" i="63" s="1"/>
  <c r="BD48" i="63"/>
  <c r="AS48" i="61" s="1"/>
  <c r="AJ48" i="63"/>
  <c r="AI48" i="61" s="1"/>
  <c r="AJ48" i="61" s="1"/>
  <c r="AK48" i="61" s="1"/>
  <c r="AB48" i="63"/>
  <c r="AA48" i="63"/>
  <c r="AD48" i="61"/>
  <c r="AF48" i="61" s="1"/>
  <c r="AE48" i="61" s="1"/>
  <c r="R48" i="63"/>
  <c r="Y48" i="61"/>
  <c r="Q48" i="63"/>
  <c r="AE48" i="63" l="1"/>
  <c r="AF48" i="63" s="1"/>
  <c r="AX48" i="61"/>
  <c r="AZ48" i="61" s="1"/>
  <c r="AN48" i="61"/>
  <c r="BS48" i="63"/>
  <c r="BU48" i="63" s="1"/>
  <c r="AU48" i="63"/>
  <c r="BP48" i="63"/>
  <c r="AY48" i="63"/>
  <c r="AZ48" i="63" s="1"/>
  <c r="BE48" i="63"/>
  <c r="BI48" i="63"/>
  <c r="BJ48" i="63" s="1"/>
  <c r="BF48" i="63"/>
  <c r="AK48" i="63"/>
  <c r="AL48" i="63" s="1"/>
  <c r="F48" i="63"/>
  <c r="G48" i="63" s="1"/>
  <c r="H48" i="63" s="1"/>
  <c r="AT47" i="63"/>
  <c r="W48" i="63"/>
  <c r="V48" i="63"/>
  <c r="AT48" i="61"/>
  <c r="AU48" i="61"/>
  <c r="AA48" i="61"/>
  <c r="Z48" i="61"/>
  <c r="AY48" i="61" l="1"/>
  <c r="AG48" i="63"/>
  <c r="BA48" i="63"/>
  <c r="T48" i="61"/>
  <c r="U48" i="61" s="1"/>
  <c r="V48" i="61" s="1"/>
  <c r="BT48" i="63"/>
  <c r="AP48" i="61"/>
  <c r="AO48" i="61"/>
  <c r="BK48" i="63"/>
  <c r="AO48" i="63"/>
  <c r="AP48" i="63" s="1"/>
  <c r="AQ48" i="63" s="1"/>
  <c r="AY47" i="63"/>
  <c r="K48" i="63"/>
  <c r="L48" i="63" s="1"/>
  <c r="M48" i="63" s="1"/>
  <c r="Z47" i="63"/>
  <c r="AD47" i="61" s="1"/>
  <c r="AN47" i="61"/>
  <c r="AU47" i="63"/>
  <c r="AV47" i="63"/>
  <c r="AE47" i="63"/>
  <c r="AB47" i="63" l="1"/>
  <c r="AA47" i="63"/>
  <c r="AE47" i="61"/>
  <c r="AE164" i="61" s="1"/>
  <c r="AF47" i="61"/>
  <c r="AF47" i="63"/>
  <c r="AG47" i="63"/>
  <c r="AZ47" i="63"/>
  <c r="BA47" i="63"/>
  <c r="AP47" i="61"/>
  <c r="AO47" i="61"/>
  <c r="AO164" i="61" s="1"/>
  <c r="Z46" i="63" l="1"/>
  <c r="AT45" i="63"/>
  <c r="AY45" i="63" l="1"/>
  <c r="AZ45" i="63" s="1"/>
  <c r="BA45" i="63" s="1"/>
  <c r="AT46" i="63"/>
  <c r="AU46" i="63" s="1"/>
  <c r="AV46" i="63" s="1"/>
  <c r="AY46" i="63"/>
  <c r="AZ46" i="63" s="1"/>
  <c r="BA46" i="63" s="1"/>
  <c r="AN45" i="61"/>
  <c r="AO45" i="61" s="1"/>
  <c r="AP45" i="61" s="1"/>
  <c r="AU45" i="63"/>
  <c r="AV45" i="63" s="1"/>
  <c r="AA46" i="63"/>
  <c r="AB46" i="63" s="1"/>
  <c r="AD46" i="61"/>
  <c r="AE46" i="61" s="1"/>
  <c r="AF46" i="61" s="1"/>
  <c r="AE46" i="63" l="1"/>
  <c r="AF46" i="63" s="1"/>
  <c r="AG46" i="63" s="1"/>
  <c r="AN46" i="61"/>
  <c r="AO46" i="61" s="1"/>
  <c r="AP46" i="61" s="1"/>
  <c r="AE45" i="63"/>
  <c r="AF45" i="63" s="1"/>
  <c r="AG45" i="63" s="1"/>
  <c r="Z45" i="63"/>
  <c r="AA45" i="63" s="1"/>
  <c r="AB45" i="63" s="1"/>
  <c r="AD45" i="61" l="1"/>
  <c r="AE45" i="61" s="1"/>
  <c r="AF45" i="61" s="1"/>
  <c r="AT51" i="63" l="1"/>
  <c r="AN51" i="61" s="1"/>
  <c r="AO51" i="61" s="1"/>
  <c r="AP51" i="61" s="1"/>
  <c r="Z51" i="63"/>
  <c r="AY51" i="63"/>
  <c r="AZ51" i="63" s="1"/>
  <c r="BA51" i="63" s="1"/>
  <c r="AU51" i="63" l="1"/>
  <c r="AV51" i="63" s="1"/>
  <c r="AE51" i="63"/>
  <c r="AF51" i="63" s="1"/>
  <c r="AG51" i="63" s="1"/>
  <c r="AD51" i="61"/>
  <c r="AE51" i="61" s="1"/>
  <c r="AF51" i="61" s="1"/>
  <c r="AA51" i="63"/>
  <c r="AB51" i="63" s="1"/>
  <c r="AY49" i="63" l="1"/>
  <c r="AZ49" i="63" s="1"/>
  <c r="BA49" i="63" s="1"/>
  <c r="AT49" i="63"/>
  <c r="AU49" i="63" s="1"/>
  <c r="AV49" i="63" s="1"/>
  <c r="Z49" i="63"/>
  <c r="AA49" i="63" s="1"/>
  <c r="AB49" i="63" s="1"/>
  <c r="AE49" i="63"/>
  <c r="AF49" i="63" s="1"/>
  <c r="AG49" i="63" s="1"/>
  <c r="AN49" i="61" l="1"/>
  <c r="AO49" i="61" s="1"/>
  <c r="AP49" i="61" s="1"/>
  <c r="AD49" i="61"/>
  <c r="AE49" i="61" s="1"/>
  <c r="AF49" i="61" s="1"/>
  <c r="Z52" i="63" l="1"/>
  <c r="AT52" i="63" l="1"/>
  <c r="AU52" i="63" s="1"/>
  <c r="AV52" i="63" s="1"/>
  <c r="AD52" i="61"/>
  <c r="AE52" i="61" s="1"/>
  <c r="AF52" i="61" s="1"/>
  <c r="AA52" i="63"/>
  <c r="AB52" i="63" s="1"/>
  <c r="AY52" i="63"/>
  <c r="AZ52" i="63" s="1"/>
  <c r="BA52" i="63" s="1"/>
  <c r="AN52" i="61" l="1"/>
  <c r="AO52" i="61" s="1"/>
  <c r="AP52" i="61" s="1"/>
  <c r="AE52" i="63"/>
  <c r="AF52" i="63" s="1"/>
  <c r="AG52" i="63" s="1"/>
  <c r="BN52" i="63" l="1"/>
  <c r="BO52" i="63" s="1"/>
  <c r="BP52" i="63" s="1"/>
  <c r="AX52" i="61" l="1"/>
  <c r="AY52" i="61" s="1"/>
  <c r="AZ52" i="61" s="1"/>
  <c r="BS52" i="63"/>
  <c r="BT52" i="63" s="1"/>
  <c r="BU52" i="63" s="1"/>
  <c r="BN47" i="63" l="1"/>
  <c r="BN51" i="63" l="1"/>
  <c r="BO51" i="63" s="1"/>
  <c r="BP51" i="63" s="1"/>
  <c r="BN49" i="63"/>
  <c r="BP49" i="63" s="1"/>
  <c r="BN46" i="63"/>
  <c r="BS46" i="63" s="1"/>
  <c r="BT46" i="63" s="1"/>
  <c r="BU46" i="63" s="1"/>
  <c r="BS47" i="63"/>
  <c r="BT47" i="63" s="1"/>
  <c r="BU47" i="63" s="1"/>
  <c r="BP47" i="63"/>
  <c r="AX47" i="61"/>
  <c r="BO47" i="63"/>
  <c r="AX46" i="61" l="1"/>
  <c r="AY46" i="61" s="1"/>
  <c r="AZ46" i="61" s="1"/>
  <c r="BO49" i="63"/>
  <c r="BS51" i="63"/>
  <c r="BT51" i="63" s="1"/>
  <c r="BU51" i="63" s="1"/>
  <c r="AX51" i="61"/>
  <c r="AY51" i="61" s="1"/>
  <c r="AZ51" i="61" s="1"/>
  <c r="BO46" i="63"/>
  <c r="BP46" i="63" s="1"/>
  <c r="BS49" i="63"/>
  <c r="BU49" i="63" s="1"/>
  <c r="AX49" i="61"/>
  <c r="AY49" i="61" s="1"/>
  <c r="BN45" i="63"/>
  <c r="BS45" i="63" s="1"/>
  <c r="AY47" i="61"/>
  <c r="AY164" i="61" s="1"/>
  <c r="AZ47" i="61"/>
  <c r="BT49" i="63" l="1"/>
  <c r="BO45" i="63"/>
  <c r="AZ49" i="61"/>
  <c r="BP45" i="63"/>
  <c r="U47" i="63"/>
  <c r="AX45" i="61"/>
  <c r="AZ45" i="61" s="1"/>
  <c r="P47" i="63"/>
  <c r="Y47" i="61" s="1"/>
  <c r="AJ47" i="63"/>
  <c r="AK47" i="63" s="1"/>
  <c r="AL47" i="63" s="1"/>
  <c r="BT45" i="63"/>
  <c r="BU45" i="63"/>
  <c r="AY45" i="61" l="1"/>
  <c r="AI47" i="61"/>
  <c r="AJ47" i="61" s="1"/>
  <c r="AJ164" i="61" s="1"/>
  <c r="AO47" i="63"/>
  <c r="AP47" i="63" s="1"/>
  <c r="AQ47" i="63" s="1"/>
  <c r="Q47" i="63"/>
  <c r="R47" i="63"/>
  <c r="AA47" i="61"/>
  <c r="Z47" i="61"/>
  <c r="Z164" i="61" s="1"/>
  <c r="W47" i="63"/>
  <c r="V47" i="63"/>
  <c r="AK47" i="61" l="1"/>
  <c r="BD47" i="63" l="1"/>
  <c r="BF47" i="63" s="1"/>
  <c r="BI47" i="63" l="1"/>
  <c r="BJ47" i="63" s="1"/>
  <c r="AS47" i="61"/>
  <c r="AT47" i="61" s="1"/>
  <c r="AT164" i="61" s="1"/>
  <c r="F47" i="63"/>
  <c r="K47" i="63" s="1"/>
  <c r="L47" i="63" s="1"/>
  <c r="M47" i="63" s="1"/>
  <c r="BE47" i="63"/>
  <c r="BK47" i="63" l="1"/>
  <c r="AU47" i="61"/>
  <c r="G47" i="63"/>
  <c r="H47" i="63" s="1"/>
  <c r="T47" i="61"/>
  <c r="U47" i="61" s="1"/>
  <c r="V47" i="61" s="1"/>
  <c r="AO45" i="63" l="1"/>
  <c r="AJ45" i="63"/>
  <c r="AI45" i="61" s="1"/>
  <c r="P45" i="63"/>
  <c r="Y45" i="61" s="1"/>
  <c r="Z45" i="61" s="1"/>
  <c r="AA45" i="61" s="1"/>
  <c r="U45" i="63"/>
  <c r="V45" i="63" s="1"/>
  <c r="W45" i="63" s="1"/>
  <c r="Q45" i="63" l="1"/>
  <c r="R45" i="63" s="1"/>
  <c r="AK45" i="63"/>
  <c r="AK54" i="63" s="1"/>
  <c r="AK148" i="63" s="1"/>
  <c r="AJ54" i="63"/>
  <c r="AL54" i="63" s="1"/>
  <c r="AL45" i="63"/>
  <c r="AP45" i="63"/>
  <c r="AP54" i="63" s="1"/>
  <c r="AP148" i="63" s="1"/>
  <c r="AO54" i="63"/>
  <c r="AQ45" i="63"/>
  <c r="AI54" i="61"/>
  <c r="AJ45" i="61"/>
  <c r="AJ54" i="61" s="1"/>
  <c r="AJ148" i="61" s="1"/>
  <c r="AK45" i="61"/>
  <c r="AJ148" i="63" l="1"/>
  <c r="AL148" i="63" s="1"/>
  <c r="AQ54" i="63"/>
  <c r="AO148" i="63"/>
  <c r="AI148" i="61"/>
  <c r="AK54" i="61"/>
  <c r="AK148" i="61" l="1"/>
  <c r="AQ148" i="63"/>
  <c r="BD52" i="63" l="1"/>
  <c r="AS52" i="61" s="1"/>
  <c r="AT52" i="61" s="1"/>
  <c r="AU52" i="61" s="1"/>
  <c r="BI52" i="63" l="1"/>
  <c r="BJ52" i="63" s="1"/>
  <c r="BK52" i="63" s="1"/>
  <c r="BE52" i="63"/>
  <c r="BF52" i="63" s="1"/>
  <c r="BD45" i="63" l="1"/>
  <c r="AS45" i="61" s="1"/>
  <c r="BE45" i="63" l="1"/>
  <c r="BF45" i="63" s="1"/>
  <c r="BI45" i="63"/>
  <c r="BJ45" i="63" s="1"/>
  <c r="BK45" i="63" s="1"/>
  <c r="F45" i="63"/>
  <c r="K45" i="63" s="1"/>
  <c r="AT45" i="61"/>
  <c r="AU45" i="61" s="1"/>
  <c r="T45" i="61"/>
  <c r="G45" i="63" l="1"/>
  <c r="G54" i="63" s="1"/>
  <c r="G148" i="63" s="1"/>
  <c r="H45" i="63"/>
  <c r="F54" i="63"/>
  <c r="F148" i="63" s="1"/>
  <c r="T54" i="61"/>
  <c r="U45" i="61"/>
  <c r="U54" i="61" s="1"/>
  <c r="U148" i="61" s="1"/>
  <c r="V45" i="61"/>
  <c r="K54" i="63"/>
  <c r="L45" i="63"/>
  <c r="L54" i="63" s="1"/>
  <c r="L148" i="63" s="1"/>
  <c r="M45" i="63"/>
  <c r="H54" i="63" l="1"/>
  <c r="H148" i="63"/>
  <c r="K148" i="63"/>
  <c r="M54" i="63"/>
  <c r="T148" i="61"/>
  <c r="V54" i="61"/>
  <c r="V148" i="61" l="1"/>
  <c r="M148" i="63"/>
  <c r="BD46" i="63" l="1"/>
  <c r="AS46" i="61" s="1"/>
  <c r="AT46" i="61" s="1"/>
  <c r="AU46" i="61" s="1"/>
  <c r="BI46" i="63" l="1"/>
  <c r="BJ46" i="63" s="1"/>
  <c r="BK46" i="63" s="1"/>
  <c r="BE46" i="63"/>
  <c r="BF46" i="63" s="1"/>
  <c r="BD51" i="63" l="1"/>
  <c r="AS51" i="61" s="1"/>
  <c r="BE51" i="63" l="1"/>
  <c r="BF51" i="63" s="1"/>
  <c r="BI51" i="63"/>
  <c r="BJ51" i="63" s="1"/>
  <c r="BK51" i="63" s="1"/>
  <c r="BD49" i="63"/>
  <c r="AS49" i="61" s="1"/>
  <c r="AT51" i="61"/>
  <c r="AU51" i="61" s="1"/>
  <c r="BI49" i="63" l="1"/>
  <c r="BJ49" i="63" s="1"/>
  <c r="BK49" i="63" s="1"/>
  <c r="BE49" i="63"/>
  <c r="BF49" i="63" s="1"/>
  <c r="AT49" i="61"/>
  <c r="AU49" i="61" s="1"/>
  <c r="AJ52" i="63" l="1"/>
  <c r="AK52" i="63" s="1"/>
  <c r="AL52" i="63" s="1"/>
  <c r="AO52" i="63"/>
  <c r="AP52" i="63" s="1"/>
  <c r="AQ52" i="63" s="1"/>
  <c r="AI52" i="61" l="1"/>
  <c r="AJ52" i="61" s="1"/>
  <c r="AK52" i="61" s="1"/>
  <c r="P52" i="63" l="1"/>
  <c r="Q52" i="63" l="1"/>
  <c r="R52" i="63" s="1"/>
  <c r="Y52" i="61"/>
  <c r="F52" i="63"/>
  <c r="U52" i="63" l="1"/>
  <c r="V52" i="63" s="1"/>
  <c r="W52" i="63" s="1"/>
  <c r="Z52" i="61"/>
  <c r="AA52" i="61" s="1"/>
  <c r="T52" i="61"/>
  <c r="U52" i="61" s="1"/>
  <c r="V52" i="61" s="1"/>
  <c r="K52" i="63"/>
  <c r="L52" i="63" s="1"/>
  <c r="M52" i="63" s="1"/>
  <c r="G52" i="63"/>
  <c r="H52" i="63" s="1"/>
  <c r="U46" i="63" l="1"/>
  <c r="P46" i="63"/>
  <c r="Q46" i="63" s="1"/>
  <c r="R46" i="63" s="1"/>
  <c r="Y46" i="61" l="1"/>
  <c r="Z46" i="61" s="1"/>
  <c r="AA46" i="61" s="1"/>
  <c r="V46" i="63"/>
  <c r="W46" i="63" s="1"/>
  <c r="P51" i="63" l="1"/>
  <c r="P49" i="63"/>
  <c r="Q49" i="63" s="1"/>
  <c r="R49" i="63" s="1"/>
  <c r="Q51" i="63" l="1"/>
  <c r="R51" i="63" s="1"/>
  <c r="Y51" i="61"/>
  <c r="Z51" i="61" s="1"/>
  <c r="AA51" i="61" s="1"/>
  <c r="U51" i="63"/>
  <c r="V51" i="63" s="1"/>
  <c r="W51" i="63" s="1"/>
  <c r="Y49" i="61"/>
  <c r="Z49" i="61" s="1"/>
  <c r="AA49" i="61" s="1"/>
  <c r="U49" i="63" l="1"/>
  <c r="V49" i="63" s="1"/>
  <c r="W49" i="63" s="1"/>
  <c r="AT151" i="63" l="1"/>
  <c r="AT152" i="63" l="1"/>
  <c r="AU151" i="63"/>
  <c r="AU152" i="63" s="1"/>
  <c r="AN151" i="61"/>
  <c r="AY151" i="63"/>
  <c r="AV151" i="63" l="1"/>
  <c r="AO151" i="61"/>
  <c r="AO152" i="61" s="1"/>
  <c r="AN152" i="61"/>
  <c r="AY152" i="63"/>
  <c r="AZ151" i="63"/>
  <c r="AZ152" i="63" s="1"/>
  <c r="BD151" i="63"/>
  <c r="AV152" i="63"/>
  <c r="BA151" i="63" l="1"/>
  <c r="AP151" i="61"/>
  <c r="BA152" i="63"/>
  <c r="BF151" i="63"/>
  <c r="AS151" i="61"/>
  <c r="BI151" i="63"/>
  <c r="BE151" i="63"/>
  <c r="BE152" i="63" s="1"/>
  <c r="BD152" i="63"/>
  <c r="AP152" i="61"/>
  <c r="AU151" i="61" l="1"/>
  <c r="AT151" i="61"/>
  <c r="AT152" i="61" s="1"/>
  <c r="AS152" i="61"/>
  <c r="BK151" i="63"/>
  <c r="BJ151" i="63"/>
  <c r="BJ152" i="63" s="1"/>
  <c r="BI152" i="63"/>
  <c r="BF152" i="63"/>
  <c r="BK152" i="63" l="1"/>
  <c r="AU152" i="61"/>
  <c r="AJ151" i="63" l="1"/>
  <c r="AK151" i="63" s="1"/>
  <c r="AK152" i="63" s="1"/>
  <c r="AK154" i="63" s="1"/>
  <c r="AK156" i="63" s="1"/>
  <c r="AI151" i="61" l="1"/>
  <c r="AL151" i="63"/>
  <c r="AJ152" i="63"/>
  <c r="Z151" i="63"/>
  <c r="AO151" i="63"/>
  <c r="AE151" i="63" l="1"/>
  <c r="AI152" i="61"/>
  <c r="AJ151" i="61"/>
  <c r="AJ152" i="61" s="1"/>
  <c r="AJ154" i="61" s="1"/>
  <c r="AJ156" i="61" s="1"/>
  <c r="AK151" i="61"/>
  <c r="AJ154" i="63"/>
  <c r="AL152" i="63"/>
  <c r="AQ151" i="63"/>
  <c r="AO152" i="63"/>
  <c r="AP151" i="63"/>
  <c r="AP152" i="63" s="1"/>
  <c r="AP154" i="63" s="1"/>
  <c r="AP156" i="63" s="1"/>
  <c r="AA151" i="63"/>
  <c r="AA152" i="63" s="1"/>
  <c r="Z152" i="63"/>
  <c r="AD151" i="61"/>
  <c r="AK152" i="61" l="1"/>
  <c r="AI154" i="61"/>
  <c r="AL154" i="63"/>
  <c r="AJ156" i="63"/>
  <c r="AO154" i="63"/>
  <c r="AQ152" i="63"/>
  <c r="AB152" i="63"/>
  <c r="AB151" i="63"/>
  <c r="AF151" i="63"/>
  <c r="AF152" i="63" s="1"/>
  <c r="AE152" i="63"/>
  <c r="AE151" i="61"/>
  <c r="AE152" i="61" s="1"/>
  <c r="AD152" i="61"/>
  <c r="AK154" i="61" l="1"/>
  <c r="AI156" i="61"/>
  <c r="AL156" i="63"/>
  <c r="AJ164" i="63"/>
  <c r="AK164" i="63" s="1"/>
  <c r="AL164" i="63" s="1"/>
  <c r="AO156" i="63"/>
  <c r="AQ154" i="63"/>
  <c r="AF151" i="61"/>
  <c r="AF152" i="61"/>
  <c r="P151" i="63"/>
  <c r="AG152" i="63"/>
  <c r="AG151" i="63"/>
  <c r="AI164" i="61" l="1"/>
  <c r="AK156" i="61"/>
  <c r="AO164" i="63"/>
  <c r="AP164" i="63" s="1"/>
  <c r="AQ164" i="63" s="1"/>
  <c r="AQ156" i="63"/>
  <c r="Y151" i="61"/>
  <c r="F151" i="63"/>
  <c r="P152" i="63"/>
  <c r="R151" i="63"/>
  <c r="Q151" i="63"/>
  <c r="Q152" i="63" s="1"/>
  <c r="U151" i="63"/>
  <c r="AK164" i="61" l="1"/>
  <c r="AI166" i="61"/>
  <c r="T151" i="61"/>
  <c r="AA151" i="61"/>
  <c r="Y152" i="61"/>
  <c r="Z151" i="61"/>
  <c r="Z152" i="61" s="1"/>
  <c r="F152" i="63"/>
  <c r="H151" i="63"/>
  <c r="G151" i="63"/>
  <c r="G152" i="63" s="1"/>
  <c r="G154" i="63" s="1"/>
  <c r="G156" i="63" s="1"/>
  <c r="K151" i="63"/>
  <c r="U152" i="63"/>
  <c r="V151" i="63"/>
  <c r="V152" i="63" s="1"/>
  <c r="R152" i="63"/>
  <c r="W151" i="63" l="1"/>
  <c r="AA152" i="61"/>
  <c r="M151" i="63"/>
  <c r="L151" i="63"/>
  <c r="L152" i="63" s="1"/>
  <c r="L154" i="63" s="1"/>
  <c r="L156" i="63" s="1"/>
  <c r="K152" i="63"/>
  <c r="U151" i="61"/>
  <c r="U152" i="61" s="1"/>
  <c r="U154" i="61" s="1"/>
  <c r="U156" i="61" s="1"/>
  <c r="U164" i="61" s="1"/>
  <c r="T152" i="61"/>
  <c r="V151" i="61"/>
  <c r="W152" i="63"/>
  <c r="F154" i="63"/>
  <c r="H152" i="63"/>
  <c r="V152" i="61" l="1"/>
  <c r="T154" i="61"/>
  <c r="K154" i="63"/>
  <c r="M152" i="63"/>
  <c r="F156" i="63"/>
  <c r="H154" i="63"/>
  <c r="H156" i="63" l="1"/>
  <c r="F164" i="63"/>
  <c r="T156" i="61"/>
  <c r="V154" i="61"/>
  <c r="K156" i="63"/>
  <c r="M154" i="63"/>
  <c r="K164" i="63" l="1"/>
  <c r="L164" i="63" s="1"/>
  <c r="M164" i="63" s="1"/>
  <c r="M156" i="63"/>
  <c r="T164" i="61"/>
  <c r="V156" i="61"/>
  <c r="G164" i="63"/>
  <c r="H164" i="63" s="1"/>
  <c r="T166" i="61" l="1"/>
  <c r="V164" i="61"/>
  <c r="AJ46" i="63" l="1"/>
  <c r="AI46" i="61" s="1"/>
  <c r="AL46" i="63" l="1"/>
  <c r="AK46" i="63"/>
  <c r="F46" i="63"/>
  <c r="K46" i="63" s="1"/>
  <c r="AO46" i="63"/>
  <c r="AQ46" i="63" s="1"/>
  <c r="AJ51" i="63"/>
  <c r="AI51" i="61" s="1"/>
  <c r="L168" i="26"/>
  <c r="AJ46" i="61"/>
  <c r="AK46" i="61"/>
  <c r="T46" i="61"/>
  <c r="F51" i="63" l="1"/>
  <c r="K51" i="63" s="1"/>
  <c r="AP46" i="63"/>
  <c r="H46" i="63"/>
  <c r="AO51" i="63"/>
  <c r="AP51" i="63" s="1"/>
  <c r="G46" i="63"/>
  <c r="AL51" i="63"/>
  <c r="AK51" i="63"/>
  <c r="P167" i="26"/>
  <c r="L167" i="26"/>
  <c r="J168" i="26"/>
  <c r="J167" i="26"/>
  <c r="K167" i="26"/>
  <c r="K168" i="26"/>
  <c r="M167" i="26"/>
  <c r="M168" i="26"/>
  <c r="F168" i="26"/>
  <c r="F167" i="26"/>
  <c r="Z138" i="44"/>
  <c r="G167" i="26"/>
  <c r="G168" i="26"/>
  <c r="O167" i="26"/>
  <c r="O168" i="26"/>
  <c r="L46" i="63"/>
  <c r="M46" i="63"/>
  <c r="N168" i="26"/>
  <c r="N167" i="26"/>
  <c r="H168" i="26"/>
  <c r="H167" i="26"/>
  <c r="I168" i="26"/>
  <c r="I167" i="26"/>
  <c r="U46" i="61"/>
  <c r="V46" i="61"/>
  <c r="T51" i="61"/>
  <c r="AK51" i="61"/>
  <c r="AJ51" i="61"/>
  <c r="AQ51" i="63" l="1"/>
  <c r="G51" i="63"/>
  <c r="H51" i="63"/>
  <c r="AJ49" i="63"/>
  <c r="F49" i="63" s="1"/>
  <c r="H49" i="63" s="1"/>
  <c r="Z53" i="63"/>
  <c r="AA53" i="63" s="1"/>
  <c r="AA54" i="63" s="1"/>
  <c r="AA148" i="63" s="1"/>
  <c r="AA154" i="63" s="1"/>
  <c r="AA156" i="63" s="1"/>
  <c r="AA168" i="63" s="1"/>
  <c r="P168" i="26"/>
  <c r="P53" i="63"/>
  <c r="Z141" i="44"/>
  <c r="Z139" i="44"/>
  <c r="V51" i="61"/>
  <c r="U51" i="61"/>
  <c r="Z144" i="44"/>
  <c r="Z142" i="44"/>
  <c r="AT53" i="63"/>
  <c r="Q169" i="26"/>
  <c r="Z137" i="44"/>
  <c r="BD53" i="63"/>
  <c r="BN53" i="63"/>
  <c r="L51" i="63"/>
  <c r="M51" i="63"/>
  <c r="K49" i="63" l="1"/>
  <c r="L49" i="63" s="1"/>
  <c r="AE53" i="63"/>
  <c r="AE54" i="63" s="1"/>
  <c r="AL49" i="63"/>
  <c r="G49" i="63"/>
  <c r="AI49" i="61"/>
  <c r="AK49" i="63"/>
  <c r="AD53" i="61"/>
  <c r="AF53" i="61" s="1"/>
  <c r="AB53" i="63"/>
  <c r="AO49" i="63"/>
  <c r="Z54" i="63"/>
  <c r="Z148" i="63" s="1"/>
  <c r="Z147" i="44"/>
  <c r="AA147" i="44" s="1"/>
  <c r="AN53" i="61"/>
  <c r="AT54" i="63"/>
  <c r="AV53" i="63"/>
  <c r="AU53" i="63"/>
  <c r="AU54" i="63" s="1"/>
  <c r="AU148" i="63" s="1"/>
  <c r="AU154" i="63" s="1"/>
  <c r="AU156" i="63" s="1"/>
  <c r="E168" i="26"/>
  <c r="E167" i="26"/>
  <c r="U53" i="63"/>
  <c r="BN54" i="63"/>
  <c r="BP53" i="63"/>
  <c r="BS53" i="63"/>
  <c r="BO53" i="63"/>
  <c r="BO54" i="63" s="1"/>
  <c r="BO148" i="63" s="1"/>
  <c r="BO154" i="63" s="1"/>
  <c r="BO156" i="63" s="1"/>
  <c r="AX53" i="61"/>
  <c r="BE53" i="63"/>
  <c r="BE54" i="63" s="1"/>
  <c r="BE148" i="63" s="1"/>
  <c r="BE154" i="63" s="1"/>
  <c r="BE156" i="63" s="1"/>
  <c r="BI53" i="63"/>
  <c r="BD54" i="63"/>
  <c r="AS53" i="61"/>
  <c r="BF53" i="63"/>
  <c r="AY53" i="63"/>
  <c r="P54" i="63"/>
  <c r="Y53" i="61"/>
  <c r="Q53" i="63"/>
  <c r="Q54" i="63" s="1"/>
  <c r="Q148" i="63" s="1"/>
  <c r="Q154" i="63" s="1"/>
  <c r="Q156" i="63" s="1"/>
  <c r="Q168" i="63" s="1"/>
  <c r="AD54" i="61" l="1"/>
  <c r="AF54" i="61" s="1"/>
  <c r="AE53" i="61"/>
  <c r="AE54" i="61" s="1"/>
  <c r="AE148" i="61" s="1"/>
  <c r="AE154" i="61" s="1"/>
  <c r="AE156" i="61" s="1"/>
  <c r="AF53" i="63"/>
  <c r="AF54" i="63" s="1"/>
  <c r="AF148" i="63" s="1"/>
  <c r="AF154" i="63" s="1"/>
  <c r="AF156" i="63" s="1"/>
  <c r="AF168" i="63" s="1"/>
  <c r="M49" i="63"/>
  <c r="AG53" i="63"/>
  <c r="T49" i="61"/>
  <c r="AK49" i="61"/>
  <c r="AJ49" i="61"/>
  <c r="AB54" i="63"/>
  <c r="AP49" i="63"/>
  <c r="AQ49" i="63"/>
  <c r="AJ53" i="63"/>
  <c r="Q167" i="26"/>
  <c r="Q168" i="26"/>
  <c r="AS54" i="61"/>
  <c r="AT53" i="61"/>
  <c r="AT54" i="61" s="1"/>
  <c r="AT148" i="61" s="1"/>
  <c r="AT154" i="61" s="1"/>
  <c r="AT156" i="61" s="1"/>
  <c r="AU53" i="61"/>
  <c r="BS54" i="63"/>
  <c r="BT53" i="63"/>
  <c r="BT54" i="63" s="1"/>
  <c r="BT148" i="63" s="1"/>
  <c r="BT154" i="63" s="1"/>
  <c r="BT156" i="63" s="1"/>
  <c r="BU53" i="63"/>
  <c r="AN54" i="61"/>
  <c r="AO53" i="61"/>
  <c r="AO54" i="61" s="1"/>
  <c r="AO148" i="61" s="1"/>
  <c r="AO154" i="61" s="1"/>
  <c r="AO156" i="61" s="1"/>
  <c r="AP53" i="61"/>
  <c r="AB148" i="63"/>
  <c r="Z154" i="63"/>
  <c r="AE148" i="63"/>
  <c r="BD148" i="63"/>
  <c r="BF54" i="63"/>
  <c r="U54" i="63"/>
  <c r="V53" i="63"/>
  <c r="V54" i="63" s="1"/>
  <c r="V148" i="63" s="1"/>
  <c r="V154" i="63" s="1"/>
  <c r="V156" i="63" s="1"/>
  <c r="V168" i="63" s="1"/>
  <c r="P148" i="63"/>
  <c r="R54" i="63"/>
  <c r="Y54" i="61"/>
  <c r="Z53" i="61"/>
  <c r="Z54" i="61" s="1"/>
  <c r="Z148" i="61" s="1"/>
  <c r="Z154" i="61" s="1"/>
  <c r="Z156" i="61" s="1"/>
  <c r="BA53" i="63"/>
  <c r="AZ53" i="63"/>
  <c r="AZ54" i="63" s="1"/>
  <c r="AZ148" i="63" s="1"/>
  <c r="AZ154" i="63" s="1"/>
  <c r="AZ156" i="63" s="1"/>
  <c r="AY54" i="63"/>
  <c r="BI54" i="63"/>
  <c r="BJ53" i="63"/>
  <c r="BJ54" i="63" s="1"/>
  <c r="BJ148" i="63" s="1"/>
  <c r="BJ154" i="63" s="1"/>
  <c r="BJ156" i="63" s="1"/>
  <c r="BK53" i="63"/>
  <c r="AY53" i="61"/>
  <c r="AY54" i="61" s="1"/>
  <c r="AY148" i="61" s="1"/>
  <c r="AY154" i="61" s="1"/>
  <c r="AY156" i="61" s="1"/>
  <c r="AX54" i="61"/>
  <c r="AZ53" i="61"/>
  <c r="BP54" i="63"/>
  <c r="BN148" i="63"/>
  <c r="AV54" i="63"/>
  <c r="AT148" i="63"/>
  <c r="R53" i="63"/>
  <c r="AD148" i="61" l="1"/>
  <c r="AD154" i="61" s="1"/>
  <c r="U49" i="61"/>
  <c r="V49" i="61"/>
  <c r="AG54" i="63"/>
  <c r="AA53" i="61"/>
  <c r="U148" i="63"/>
  <c r="W54" i="63"/>
  <c r="BU54" i="63"/>
  <c r="BS148" i="63"/>
  <c r="BN154" i="63"/>
  <c r="BP148" i="63"/>
  <c r="AA54" i="61"/>
  <c r="Y148" i="61"/>
  <c r="AN148" i="61"/>
  <c r="AP54" i="61"/>
  <c r="AS148" i="61"/>
  <c r="AU54" i="61"/>
  <c r="AZ54" i="61"/>
  <c r="AX148" i="61"/>
  <c r="BK54" i="63"/>
  <c r="BI148" i="63"/>
  <c r="BF148" i="63"/>
  <c r="BD154" i="63"/>
  <c r="F53" i="63"/>
  <c r="AK53" i="63"/>
  <c r="AL53" i="63"/>
  <c r="AI53" i="61"/>
  <c r="W53" i="63"/>
  <c r="Z156" i="63"/>
  <c r="AB154" i="63"/>
  <c r="AV148" i="63"/>
  <c r="AT154" i="63"/>
  <c r="AY148" i="63"/>
  <c r="BA54" i="63"/>
  <c r="R148" i="63"/>
  <c r="P154" i="63"/>
  <c r="AG148" i="63"/>
  <c r="AE154" i="63"/>
  <c r="AO53" i="63"/>
  <c r="G168" i="63"/>
  <c r="AF148" i="61" l="1"/>
  <c r="BA148" i="63"/>
  <c r="AY154" i="63"/>
  <c r="Z164" i="63"/>
  <c r="AA164" i="63" s="1"/>
  <c r="AB164" i="63" s="1"/>
  <c r="Z168" i="63"/>
  <c r="AB156" i="63"/>
  <c r="AK53" i="61"/>
  <c r="AJ53" i="61"/>
  <c r="T53" i="61"/>
  <c r="AU148" i="61"/>
  <c r="AS154" i="61"/>
  <c r="AP148" i="61"/>
  <c r="AN154" i="61"/>
  <c r="W148" i="63"/>
  <c r="U154" i="63"/>
  <c r="AP53" i="63"/>
  <c r="AQ53" i="63"/>
  <c r="G53" i="63"/>
  <c r="K53" i="63"/>
  <c r="H53" i="63"/>
  <c r="BF154" i="63"/>
  <c r="BD156" i="63"/>
  <c r="BK148" i="63"/>
  <c r="BI154" i="63"/>
  <c r="AF154" i="61"/>
  <c r="AD156" i="61"/>
  <c r="BP154" i="63"/>
  <c r="BN156" i="63"/>
  <c r="AG154" i="63"/>
  <c r="AE156" i="63"/>
  <c r="R154" i="63"/>
  <c r="P156" i="63"/>
  <c r="AV154" i="63"/>
  <c r="AT156" i="63"/>
  <c r="AX154" i="61"/>
  <c r="AZ148" i="61"/>
  <c r="AA148" i="61"/>
  <c r="Y154" i="61"/>
  <c r="BS154" i="63"/>
  <c r="BU148" i="63"/>
  <c r="Y156" i="61" l="1"/>
  <c r="AA154" i="61"/>
  <c r="AT164" i="63"/>
  <c r="AV156" i="63"/>
  <c r="AE164" i="63"/>
  <c r="AF164" i="63" s="1"/>
  <c r="AG164" i="63" s="1"/>
  <c r="AE168" i="63"/>
  <c r="AG156" i="63"/>
  <c r="BP156" i="63"/>
  <c r="BN164" i="63"/>
  <c r="M53" i="63"/>
  <c r="L53" i="63"/>
  <c r="S30" i="44"/>
  <c r="BS156" i="63"/>
  <c r="BU154" i="63"/>
  <c r="BD164" i="63"/>
  <c r="BF156" i="63"/>
  <c r="U156" i="63"/>
  <c r="W154" i="63"/>
  <c r="AS156" i="61"/>
  <c r="AU154" i="61"/>
  <c r="BA154" i="63"/>
  <c r="AY156" i="63"/>
  <c r="P168" i="63"/>
  <c r="P164" i="63"/>
  <c r="Q164" i="63" s="1"/>
  <c r="R164" i="63" s="1"/>
  <c r="R156" i="63"/>
  <c r="L168" i="63"/>
  <c r="AZ154" i="61"/>
  <c r="AX156" i="61"/>
  <c r="AD164" i="61"/>
  <c r="AF156" i="61"/>
  <c r="BI156" i="63"/>
  <c r="BK154" i="63"/>
  <c r="AP154" i="61"/>
  <c r="AN156" i="61"/>
  <c r="U53" i="61"/>
  <c r="V53" i="61"/>
  <c r="AZ156" i="61" l="1"/>
  <c r="AX164" i="61"/>
  <c r="AU156" i="61"/>
  <c r="AS164" i="61"/>
  <c r="AT168" i="63"/>
  <c r="AU164" i="63"/>
  <c r="AA156" i="61"/>
  <c r="Y164" i="61"/>
  <c r="AN164" i="61"/>
  <c r="AP156" i="61"/>
  <c r="U168" i="63"/>
  <c r="U164" i="63"/>
  <c r="V164" i="63" s="1"/>
  <c r="W164" i="63" s="1"/>
  <c r="W156" i="63"/>
  <c r="BD168" i="63"/>
  <c r="BE164" i="63"/>
  <c r="BU156" i="63"/>
  <c r="BS164" i="63"/>
  <c r="BO164" i="63"/>
  <c r="BN168" i="63"/>
  <c r="BK156" i="63"/>
  <c r="BI164" i="63"/>
  <c r="AF164" i="61"/>
  <c r="AD166" i="61"/>
  <c r="AY164" i="63"/>
  <c r="BA156" i="63"/>
  <c r="S158" i="26"/>
  <c r="BI168" i="63" l="1"/>
  <c r="BJ164" i="63"/>
  <c r="BS168" i="63"/>
  <c r="BT164" i="63"/>
  <c r="AP164" i="61"/>
  <c r="AN166" i="61"/>
  <c r="BP164" i="63"/>
  <c r="BO168" i="63"/>
  <c r="AV164" i="63"/>
  <c r="AU168" i="63"/>
  <c r="AS166" i="61"/>
  <c r="AU164" i="61"/>
  <c r="BF164" i="63"/>
  <c r="BE168" i="63"/>
  <c r="S166" i="26"/>
  <c r="Q150" i="44"/>
  <c r="AZ164" i="63"/>
  <c r="AY168" i="63"/>
  <c r="AA164" i="61"/>
  <c r="Y166" i="61"/>
  <c r="AJ168" i="63"/>
  <c r="AZ164" i="61"/>
  <c r="AX166" i="61"/>
  <c r="AK168" i="63" l="1"/>
  <c r="F168" i="63"/>
  <c r="BK164" i="63"/>
  <c r="BJ168" i="63"/>
  <c r="AO168" i="63"/>
  <c r="K168" i="63"/>
  <c r="AZ168" i="63"/>
  <c r="BA164" i="63"/>
  <c r="BU164" i="63"/>
  <c r="BT168" i="63"/>
  <c r="AP168" i="63" l="1"/>
</calcChain>
</file>

<file path=xl/comments1.xml><?xml version="1.0" encoding="utf-8"?>
<comments xmlns="http://schemas.openxmlformats.org/spreadsheetml/2006/main">
  <authors>
    <author>ballen</author>
  </authors>
  <commentList>
    <comment ref="CI62" authorId="0" shapeId="0">
      <text>
        <r>
          <rPr>
            <b/>
            <sz val="8"/>
            <color indexed="81"/>
            <rFont val="Tahoma"/>
            <family val="2"/>
          </rPr>
          <t>ballen:</t>
        </r>
        <r>
          <rPr>
            <sz val="8"/>
            <color indexed="81"/>
            <rFont val="Tahoma"/>
            <family val="2"/>
          </rPr>
          <t xml:space="preserve">
Wade / jen checking
</t>
        </r>
      </text>
    </comment>
    <comment ref="CI79" authorId="0" shapeId="0">
      <text>
        <r>
          <rPr>
            <b/>
            <sz val="8"/>
            <color indexed="81"/>
            <rFont val="Tahoma"/>
            <family val="2"/>
          </rPr>
          <t>ballen:</t>
        </r>
        <r>
          <rPr>
            <sz val="8"/>
            <color indexed="81"/>
            <rFont val="Tahoma"/>
            <family val="2"/>
          </rPr>
          <t xml:space="preserve">
move 1,500 comp maint</t>
        </r>
      </text>
    </comment>
    <comment ref="CI88" authorId="0" shapeId="0">
      <text>
        <r>
          <rPr>
            <b/>
            <sz val="8"/>
            <color indexed="81"/>
            <rFont val="Tahoma"/>
            <family val="2"/>
          </rPr>
          <t>ballen:</t>
        </r>
        <r>
          <rPr>
            <sz val="8"/>
            <color indexed="81"/>
            <rFont val="Tahoma"/>
            <family val="2"/>
          </rPr>
          <t xml:space="preserve">
Wade doing homework… can it be 1,400</t>
        </r>
      </text>
    </comment>
    <comment ref="CS110" authorId="0" shapeId="0">
      <text>
        <r>
          <rPr>
            <b/>
            <sz val="8"/>
            <color indexed="81"/>
            <rFont val="Tahoma"/>
            <family val="2"/>
          </rPr>
          <t>ballen:</t>
        </r>
        <r>
          <rPr>
            <sz val="8"/>
            <color indexed="81"/>
            <rFont val="Tahoma"/>
            <family val="2"/>
          </rPr>
          <t xml:space="preserve">
karen researching increase</t>
        </r>
      </text>
    </comment>
    <comment ref="BY123" authorId="0" shapeId="0">
      <text>
        <r>
          <rPr>
            <b/>
            <sz val="8"/>
            <color indexed="81"/>
            <rFont val="Tahoma"/>
            <family val="2"/>
          </rPr>
          <t>ballen:</t>
        </r>
        <r>
          <rPr>
            <sz val="8"/>
            <color indexed="81"/>
            <rFont val="Tahoma"/>
            <family val="2"/>
          </rPr>
          <t xml:space="preserve">
1,100</t>
        </r>
      </text>
    </comment>
  </commentList>
</comments>
</file>

<file path=xl/sharedStrings.xml><?xml version="1.0" encoding="utf-8"?>
<sst xmlns="http://schemas.openxmlformats.org/spreadsheetml/2006/main" count="2204" uniqueCount="364">
  <si>
    <t>Actual</t>
  </si>
  <si>
    <t>Revenue</t>
  </si>
  <si>
    <t>Total Payroll</t>
  </si>
  <si>
    <t>Operating Expenses</t>
  </si>
  <si>
    <t>Accounting/Auditing Fees</t>
  </si>
  <si>
    <t>Advertising</t>
  </si>
  <si>
    <t>Bank Charges</t>
  </si>
  <si>
    <t>Books/Materials</t>
  </si>
  <si>
    <t>Unemployment Ins.</t>
  </si>
  <si>
    <t>Dispatch Fees-Alarm</t>
  </si>
  <si>
    <t>G/L Account</t>
  </si>
  <si>
    <t>G/L Description</t>
  </si>
  <si>
    <t>Total</t>
  </si>
  <si>
    <t>Budget</t>
  </si>
  <si>
    <t>10-12-56200</t>
  </si>
  <si>
    <t>Administration</t>
  </si>
  <si>
    <t>10-12-55400</t>
  </si>
  <si>
    <t>10-12-54450</t>
  </si>
  <si>
    <t>Check sum to detail</t>
  </si>
  <si>
    <t>HCAP</t>
  </si>
  <si>
    <t>Facilities Management &amp; Systems Technology</t>
  </si>
  <si>
    <t>Account</t>
  </si>
  <si>
    <t>Education/Training Revenue-Clini</t>
  </si>
  <si>
    <t>Oil &amp; Lubricants</t>
  </si>
  <si>
    <t>Other Services</t>
  </si>
  <si>
    <t>Oxygen &amp; Gases</t>
  </si>
  <si>
    <t>Radio Repair - Parts</t>
  </si>
  <si>
    <t>Radios</t>
  </si>
  <si>
    <t>Other Financing Sources</t>
  </si>
  <si>
    <t>Vehicle-Registration</t>
  </si>
  <si>
    <t>Vehicle-Tires</t>
  </si>
  <si>
    <t>Vehicle-Towing</t>
  </si>
  <si>
    <t>Contingencies</t>
  </si>
  <si>
    <t>10-12-52600</t>
  </si>
  <si>
    <t>HealthCare Assistance Program</t>
  </si>
  <si>
    <t>Reserve - Building Construction</t>
  </si>
  <si>
    <t>Reserve - County-wide CAD Project</t>
  </si>
  <si>
    <t>10-12-54000</t>
  </si>
  <si>
    <t>10-12-54100</t>
  </si>
  <si>
    <t>10-12-54200</t>
  </si>
  <si>
    <t>Telephones-Cellular</t>
  </si>
  <si>
    <t>Telephones-Service</t>
  </si>
  <si>
    <t>Telephones - Long Distance</t>
  </si>
  <si>
    <t>Training/Related Expenses-CE</t>
  </si>
  <si>
    <t>Worker's Compensation Insurance</t>
  </si>
  <si>
    <t>Total Operating Expenses</t>
  </si>
  <si>
    <t>Laundry Service &amp; Purchase</t>
  </si>
  <si>
    <t>Leases/Contracts - Buildings</t>
  </si>
  <si>
    <t>Marketing  Materials</t>
  </si>
  <si>
    <t>Investment Income - MCHD</t>
  </si>
  <si>
    <t>Investment Income - MCHF</t>
  </si>
  <si>
    <t>Tobacco Settlement Proceeds</t>
  </si>
  <si>
    <t>Weyland Bldg. Land Lease</t>
  </si>
  <si>
    <t>Miscellaneous Income</t>
  </si>
  <si>
    <t>Total Revenue</t>
  </si>
  <si>
    <t>Payroll</t>
  </si>
  <si>
    <t>Regular Pay</t>
  </si>
  <si>
    <t>Overtime Pay</t>
  </si>
  <si>
    <t>Paid Time Off</t>
  </si>
  <si>
    <t>Stipend Pay</t>
  </si>
  <si>
    <t>Payroll Taxes</t>
  </si>
  <si>
    <t>401A Plan</t>
  </si>
  <si>
    <t>10-12-51200</t>
  </si>
  <si>
    <t>Recovery of Bad Debt - PA</t>
  </si>
  <si>
    <t>Recovery of Bad Debt - EMS</t>
  </si>
  <si>
    <t>EMS - Advanced Life Support  Revenue</t>
  </si>
  <si>
    <t>EMS - Basic Life Support  Revenue</t>
  </si>
  <si>
    <t>Contractual Allowance</t>
  </si>
  <si>
    <t>Provision for  Bad Debt</t>
  </si>
  <si>
    <t>10-12-56100</t>
  </si>
  <si>
    <t>Health &amp; Dental</t>
  </si>
  <si>
    <t>Tax Rate</t>
  </si>
  <si>
    <t>Admin</t>
  </si>
  <si>
    <t>Travel Expenses</t>
  </si>
  <si>
    <t>Durable Medical Equipment</t>
  </si>
  <si>
    <t>Employee Assistance Program</t>
  </si>
  <si>
    <t>Employee Health\Wellness</t>
  </si>
  <si>
    <t>Fuel</t>
  </si>
  <si>
    <t>Hazardous Waste Removal</t>
  </si>
  <si>
    <t>Interest Expense</t>
  </si>
  <si>
    <t>Alarm</t>
  </si>
  <si>
    <t>1st Response</t>
  </si>
  <si>
    <t>10-12-52750</t>
  </si>
  <si>
    <t>Maintenance-Contract Equipment</t>
  </si>
  <si>
    <t>Management Fees</t>
  </si>
  <si>
    <t>Employee Recognition</t>
  </si>
  <si>
    <t>Equipment Rental</t>
  </si>
  <si>
    <t>Insurance</t>
  </si>
  <si>
    <t>Late Fees</t>
  </si>
  <si>
    <t>Leases/Contracts</t>
  </si>
  <si>
    <t>Legal Fees</t>
  </si>
  <si>
    <t>Radio User Agreements-Radio</t>
  </si>
  <si>
    <t>Inter Local 800 Mhz-Radio</t>
  </si>
  <si>
    <t>Capital Expenditures</t>
  </si>
  <si>
    <t>Capital Purchases / Fixed Assets</t>
  </si>
  <si>
    <t>Capital Replacement Account</t>
  </si>
  <si>
    <t>Total Capital Expenditures</t>
  </si>
  <si>
    <t>10-12-57100</t>
  </si>
  <si>
    <t>10-12-58500</t>
  </si>
  <si>
    <t>10-12-51300</t>
  </si>
  <si>
    <t>10-12-51500</t>
  </si>
  <si>
    <t>Special Events Supplies</t>
  </si>
  <si>
    <t>Station Supplies</t>
  </si>
  <si>
    <t>Shop Tools</t>
  </si>
  <si>
    <t>Shop Supplies</t>
  </si>
  <si>
    <t>Investment Income</t>
  </si>
  <si>
    <t>*</t>
  </si>
  <si>
    <t>Radio Repair Income-Radio</t>
  </si>
  <si>
    <t>10-12-54350</t>
  </si>
  <si>
    <t>10-12-55450</t>
  </si>
  <si>
    <t>10-12-55800</t>
  </si>
  <si>
    <t>Postage</t>
  </si>
  <si>
    <t>Printing Services</t>
  </si>
  <si>
    <t>Professional Fees</t>
  </si>
  <si>
    <t>Relocation Expenses</t>
  </si>
  <si>
    <t>Rent-Storage Facility</t>
  </si>
  <si>
    <t>Repair-Equipment</t>
  </si>
  <si>
    <t>Supplemental Food</t>
  </si>
  <si>
    <t>Meeting Expenses</t>
  </si>
  <si>
    <t>Mileage Reimbursements</t>
  </si>
  <si>
    <t>Office Supplies</t>
  </si>
  <si>
    <t>Disposable Linen</t>
  </si>
  <si>
    <t>Disposable Medical Supplies</t>
  </si>
  <si>
    <t>Drug Supplies</t>
  </si>
  <si>
    <t>10-12-58320</t>
  </si>
  <si>
    <t>Indigent Care Direct Healthcare Costs</t>
  </si>
  <si>
    <t>Budget Comparison By Department</t>
  </si>
  <si>
    <t>Healthcare Assistance Program</t>
  </si>
  <si>
    <t>Paging System</t>
  </si>
  <si>
    <t>Totals</t>
  </si>
  <si>
    <t>10-12-51800</t>
  </si>
  <si>
    <t>Montgomery County Hospital District</t>
  </si>
  <si>
    <t>Budget Worksheet</t>
  </si>
  <si>
    <t>10-12-51700</t>
  </si>
  <si>
    <t>Computer Supplies/Non-Cap.</t>
  </si>
  <si>
    <t>Courier</t>
  </si>
  <si>
    <t>Dues/Subscriptions</t>
  </si>
  <si>
    <t>Adjustment For P.A. - Transports</t>
  </si>
  <si>
    <t>Inter Local 800 Mhz</t>
  </si>
  <si>
    <t>Contractual Obligations- County Appraisal</t>
  </si>
  <si>
    <t>Contractual Obligations- Tax Collector Assessor</t>
  </si>
  <si>
    <t>Maintenance &amp; Repairs-Buildings</t>
  </si>
  <si>
    <t>Meals - Business and Travel</t>
  </si>
  <si>
    <t>Radio Repairs - Outsourced (Depot)</t>
  </si>
  <si>
    <t>Small Equipment &amp; Furniture</t>
  </si>
  <si>
    <t>Specialty Healthcare Providers</t>
  </si>
  <si>
    <t>10-12-51400</t>
  </si>
  <si>
    <t>10-12-53000</t>
  </si>
  <si>
    <t>10-12-53050</t>
  </si>
  <si>
    <t>10-12-53100</t>
  </si>
  <si>
    <t>Budget Comparison By Business Unit</t>
  </si>
  <si>
    <t>EMS Operations Business Unit</t>
  </si>
  <si>
    <t>10-12-52700</t>
  </si>
  <si>
    <t>10-12-57300</t>
  </si>
  <si>
    <t>10-12-57650</t>
  </si>
  <si>
    <t>10-12-58100</t>
  </si>
  <si>
    <t>10-12-58700</t>
  </si>
  <si>
    <t>10-12-59350</t>
  </si>
  <si>
    <t>Contractual Obligations - Conroe Regional Medical Center</t>
  </si>
  <si>
    <t>Customer Property Damage</t>
  </si>
  <si>
    <t>Customer Relations</t>
  </si>
  <si>
    <t>10-12-58200</t>
  </si>
  <si>
    <t>Transfer Service Fees</t>
  </si>
  <si>
    <t>Stand-By Fees</t>
  </si>
  <si>
    <t>Non-Transport Fees</t>
  </si>
  <si>
    <t>Contract Revenue (Net)</t>
  </si>
  <si>
    <t>Education/Training Revenue</t>
  </si>
  <si>
    <t>Immunization Fees</t>
  </si>
  <si>
    <t>Tenant Rent Income</t>
  </si>
  <si>
    <t>Accident Repair</t>
  </si>
  <si>
    <t xml:space="preserve"> </t>
  </si>
  <si>
    <t>Repair-Building</t>
  </si>
  <si>
    <t>10-12-53400</t>
  </si>
  <si>
    <t>Tax Revenue</t>
  </si>
  <si>
    <t>Delinquent Tax Revenue</t>
  </si>
  <si>
    <t>Penalties and Interest</t>
  </si>
  <si>
    <t>Election Expenses</t>
  </si>
  <si>
    <t>Total Expenses before Capital Expenditures</t>
  </si>
  <si>
    <t>Bio-Waste Removal</t>
  </si>
  <si>
    <t>Recruit/Investigate</t>
  </si>
  <si>
    <t>Rent</t>
  </si>
  <si>
    <t>Version</t>
  </si>
  <si>
    <t>EMS Operations</t>
  </si>
  <si>
    <t>Weyland Bldg. Land Lease-Admin</t>
  </si>
  <si>
    <t>Miscellaneous Income-Admin</t>
  </si>
  <si>
    <t>10-12-51100</t>
  </si>
  <si>
    <t>10-12-53900</t>
  </si>
  <si>
    <t>Change in Fund Balance</t>
  </si>
  <si>
    <t>%</t>
  </si>
  <si>
    <t>Total  Expenses</t>
  </si>
  <si>
    <t>Radio User Agreements</t>
  </si>
  <si>
    <t>P.A. Co-Pay Fees-PA</t>
  </si>
  <si>
    <t>P.A. Processing Fees-PA</t>
  </si>
  <si>
    <t>FaST</t>
  </si>
  <si>
    <t>P.A. Co-Payments</t>
  </si>
  <si>
    <t>P.A. Processing Fees</t>
  </si>
  <si>
    <t>Dispatch Fees</t>
  </si>
  <si>
    <t>Radio Repair Income</t>
  </si>
  <si>
    <t>10-12-58310</t>
  </si>
  <si>
    <t>Repayment of Communication IT Project</t>
  </si>
  <si>
    <t>10-12-57750</t>
  </si>
  <si>
    <t>Logistics</t>
  </si>
  <si>
    <t>Clinical</t>
  </si>
  <si>
    <t>Fleet</t>
  </si>
  <si>
    <t>Billing</t>
  </si>
  <si>
    <t>Contractual Obligations- Other</t>
  </si>
  <si>
    <t>EMS Revenue</t>
  </si>
  <si>
    <t>Departments</t>
  </si>
  <si>
    <t>10-12-56300</t>
  </si>
  <si>
    <t>Mileage &amp; Toll Road Reimbursements</t>
  </si>
  <si>
    <t>Business Licenses</t>
  </si>
  <si>
    <t>Collection Fees</t>
  </si>
  <si>
    <t>Computer Maintenance</t>
  </si>
  <si>
    <t>Computer Software</t>
  </si>
  <si>
    <t>10-12-55900</t>
  </si>
  <si>
    <t>10-12-43800</t>
  </si>
  <si>
    <t>Facilities Management and Systems Technology</t>
  </si>
  <si>
    <t>Net Revenue Over/(Under) Expenses</t>
  </si>
  <si>
    <t>10-12-53550</t>
  </si>
  <si>
    <t>N/A</t>
  </si>
  <si>
    <t>Tower Rental</t>
  </si>
  <si>
    <t>Uniforms</t>
  </si>
  <si>
    <t>Utilities</t>
  </si>
  <si>
    <t>Vehicle-Batteries</t>
  </si>
  <si>
    <t>Vehicle-Outside Services</t>
  </si>
  <si>
    <t>Vehicle-Parts</t>
  </si>
  <si>
    <t>10-12-57000</t>
  </si>
  <si>
    <t>Other Revenue</t>
  </si>
  <si>
    <t>Budget History - Summary</t>
  </si>
  <si>
    <t>Consolidated Budget by Month</t>
  </si>
  <si>
    <t>Remaining to Fund Balance</t>
  </si>
  <si>
    <t>10-12-56700</t>
  </si>
  <si>
    <t>10-12-56900</t>
  </si>
  <si>
    <t>Special projects expense</t>
  </si>
  <si>
    <t>Special projects revenue</t>
  </si>
  <si>
    <t>10-12-58600</t>
  </si>
  <si>
    <t>TCDRS Plan</t>
  </si>
  <si>
    <t>10-12-51650</t>
  </si>
  <si>
    <t>Special Project Revenue</t>
  </si>
  <si>
    <t>Voluntary Contributions - CRMC</t>
  </si>
  <si>
    <t>Radio - Special Project Expenditures</t>
  </si>
  <si>
    <t>Income Statement</t>
  </si>
  <si>
    <t>UNIT TOTALS</t>
  </si>
  <si>
    <t xml:space="preserve">          REVENUE</t>
  </si>
  <si>
    <t xml:space="preserve">               Tax Revenue</t>
  </si>
  <si>
    <t xml:space="preserve">               Investment Income</t>
  </si>
  <si>
    <t xml:space="preserve">               Tobacco Suit Litigation Proceeds</t>
  </si>
  <si>
    <t xml:space="preserve">               EMS Net Income</t>
  </si>
  <si>
    <t xml:space="preserve">               Miscellaneous Revenue</t>
  </si>
  <si>
    <t>Special Project Revenue-Radio</t>
  </si>
  <si>
    <t xml:space="preserve">     TOTAL INCOME - ALL SOURCES</t>
  </si>
  <si>
    <t xml:space="preserve">          EXPENSES</t>
  </si>
  <si>
    <t xml:space="preserve">               Payroll Expenses</t>
  </si>
  <si>
    <t xml:space="preserve">               Operation Expenses</t>
  </si>
  <si>
    <t xml:space="preserve">               Indigent Care Expenses</t>
  </si>
  <si>
    <t xml:space="preserve">     TOTAL EXPENDITURES</t>
  </si>
  <si>
    <t xml:space="preserve">               Capital Purchases </t>
  </si>
  <si>
    <t xml:space="preserve"> Fixed Assets</t>
  </si>
  <si>
    <t>EMS Ops</t>
  </si>
  <si>
    <t>Dept. Change in Fund Balance</t>
  </si>
  <si>
    <t>B/4 extraordinary items</t>
  </si>
  <si>
    <t>Extraordinary Items - Capital Purchases</t>
  </si>
  <si>
    <t>Tri-County MHMR CSU payments</t>
  </si>
  <si>
    <t>Proposed Budget</t>
  </si>
  <si>
    <t>FYE Sept. 30, 2003</t>
  </si>
  <si>
    <t>FYE Sept. 30, 2004</t>
  </si>
  <si>
    <t>FYE Sept. 30, 2005</t>
  </si>
  <si>
    <t>FYE Sept. 30, 2006</t>
  </si>
  <si>
    <t>FYE Sept. 30, 2007</t>
  </si>
  <si>
    <t>FYE Sept. 30, 2008</t>
  </si>
  <si>
    <t>FYE Sept. 30, 2009</t>
  </si>
  <si>
    <t>FYE Sept. 30, 2010</t>
  </si>
  <si>
    <t>TAX RATE</t>
  </si>
  <si>
    <t>REVENUE</t>
  </si>
  <si>
    <t xml:space="preserve">    Tax Revenue</t>
  </si>
  <si>
    <t xml:space="preserve">    Investment Income</t>
  </si>
  <si>
    <t xml:space="preserve">    Tobacco Suit Litigation Proceeds</t>
  </si>
  <si>
    <t xml:space="preserve">    EMS Net Income</t>
  </si>
  <si>
    <t xml:space="preserve">    Miscellaneous Revenue</t>
  </si>
  <si>
    <t>EXPENSES</t>
  </si>
  <si>
    <t xml:space="preserve">    Payroll Expenses</t>
  </si>
  <si>
    <t xml:space="preserve">    Operation Expenses</t>
  </si>
  <si>
    <t xml:space="preserve">    Indigent Care Expenses</t>
  </si>
  <si>
    <t xml:space="preserve">     TOTAL EXPENSES, BEFORE CAPITAL PURCHASES</t>
  </si>
  <si>
    <t xml:space="preserve">    Capital Purchases - Fixed Assets</t>
  </si>
  <si>
    <t>CHANGE IN FUND BALANCE</t>
  </si>
  <si>
    <t xml:space="preserve">     EXTRAORDINARY ITEMS</t>
  </si>
  <si>
    <t>REMAINING TO FUND BALANCE</t>
  </si>
  <si>
    <t>*  Includes $200,000 for Management Fees for HIE</t>
  </si>
  <si>
    <t>Compared to 2003</t>
  </si>
  <si>
    <t xml:space="preserve">Compared to </t>
  </si>
  <si>
    <t>2003</t>
  </si>
  <si>
    <t>Miscellaneous Income - Detail</t>
  </si>
  <si>
    <t>200 River Pointe Teneant Revenue</t>
  </si>
  <si>
    <t>Mobile Medical Clinic Fees</t>
  </si>
  <si>
    <t xml:space="preserve">Compare to </t>
  </si>
  <si>
    <t>Budget Committee</t>
  </si>
  <si>
    <t>Proceeds from Grant Funding</t>
  </si>
  <si>
    <t>Grant Funded Projects</t>
  </si>
  <si>
    <t>VHF Project Revenue</t>
  </si>
  <si>
    <t>FYE Sept. 30, 2011</t>
  </si>
  <si>
    <t>payroll</t>
  </si>
  <si>
    <t>operating exp</t>
  </si>
  <si>
    <t>ind care</t>
  </si>
  <si>
    <t>capital</t>
  </si>
  <si>
    <t>total</t>
  </si>
  <si>
    <t>Capital</t>
  </si>
  <si>
    <t>Personnel</t>
  </si>
  <si>
    <t>Operating Exp</t>
  </si>
  <si>
    <t>Total Exp</t>
  </si>
  <si>
    <t>2003 - 2002</t>
  </si>
  <si>
    <t>2004 - 2003</t>
  </si>
  <si>
    <t>2005 - 2004</t>
  </si>
  <si>
    <t>2006 - 2005</t>
  </si>
  <si>
    <t>2007 - 2006</t>
  </si>
  <si>
    <t>2008 - 2007</t>
  </si>
  <si>
    <t>2009 - 2008</t>
  </si>
  <si>
    <t>2010 - 2009</t>
  </si>
  <si>
    <t>% Change in Tax Revenue</t>
  </si>
  <si>
    <t>2011 - 2010</t>
  </si>
  <si>
    <t>1/3 of Expenses</t>
  </si>
  <si>
    <t>Budget Years 2004 thru 2011</t>
  </si>
  <si>
    <t>2012 Budget</t>
  </si>
  <si>
    <t>Grant Initiatives - Regional Planning</t>
  </si>
  <si>
    <t>Grant Initiatives - Public Health</t>
  </si>
  <si>
    <t>Capital Lease Expense</t>
  </si>
  <si>
    <t>For the Fiscal Year Ending September 30, 2013</t>
  </si>
  <si>
    <t>2013 Budget</t>
  </si>
  <si>
    <t>2012 compared to 2013        $Change</t>
  </si>
  <si>
    <t>%Change Compared to 2012 Budget</t>
  </si>
  <si>
    <t>YTD Actual June 30, 2012 + July thru Sept 2012 Budget</t>
  </si>
  <si>
    <t>YTD Trend compared to 2013        $Change</t>
  </si>
  <si>
    <t>%Change Compared to 2012 Trend</t>
  </si>
  <si>
    <t>001 Administration</t>
  </si>
  <si>
    <t>002 Healthcare Assistance Program</t>
  </si>
  <si>
    <t>006 Communications</t>
  </si>
  <si>
    <t>007 EMS</t>
  </si>
  <si>
    <t>008 Materials Management</t>
  </si>
  <si>
    <t>010 Fleet</t>
  </si>
  <si>
    <t>011 EMS Billing</t>
  </si>
  <si>
    <t>015 Information Technology</t>
  </si>
  <si>
    <t>016 Facilities</t>
  </si>
  <si>
    <t>021 Mass Casualty Incident Planning</t>
  </si>
  <si>
    <t>023 Mass Fatality Incident Planning</t>
  </si>
  <si>
    <t>024 Health Informaiton Exchange</t>
  </si>
  <si>
    <t>027 Emergency Management</t>
  </si>
  <si>
    <t>009 Clinical Services</t>
  </si>
  <si>
    <t>Department:   District Administration (001)</t>
  </si>
  <si>
    <t>Department:   HealthCare Assistance Program (002)</t>
  </si>
  <si>
    <t>Department:   Radio - Towers (004)</t>
  </si>
  <si>
    <t>Department:   Communications (006)</t>
  </si>
  <si>
    <t>Department:   EMS Operations (007)</t>
  </si>
  <si>
    <t>Department:   Materials Management (008)</t>
  </si>
  <si>
    <t>Department:   Clinical Services (009)</t>
  </si>
  <si>
    <t>Department: Fleet   (010)</t>
  </si>
  <si>
    <t>Department:  Billing (011)</t>
  </si>
  <si>
    <t>Department:  Information Technology (015)</t>
  </si>
  <si>
    <t>Department:   Facilities (016)</t>
  </si>
  <si>
    <t>Department:  Mass Casualty Planning (021)</t>
  </si>
  <si>
    <t>Department:   Mass Fatality Planning (023)</t>
  </si>
  <si>
    <t>Department:   Emergency Management (027)</t>
  </si>
  <si>
    <t>004 Radio / Tower System</t>
  </si>
  <si>
    <t xml:space="preserve">      0.0%</t>
  </si>
  <si>
    <t xml:space="preserve">    100.0%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</si>
</sst>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[$-409]mmmm\-yy;@"/>
    <numFmt numFmtId="166" formatCode="[$-409]mmm\-yy;@"/>
    <numFmt numFmtId="167" formatCode="0.0%"/>
    <numFmt numFmtId="168" formatCode="_(* #,##0_);_(* \(#,##0\);_(* &quot;-&quot;??_);_(@_)"/>
    <numFmt numFmtId="169" formatCode="_(&quot;$&quot;* #,##0_);_(&quot;$&quot;* \(#,##0\);_(&quot;$&quot;* &quot;-&quot;??_);_(@_)"/>
    <numFmt numFmtId="170" formatCode="#,##0.000_);[Red]\(#,##0.000\)"/>
    <numFmt numFmtId="171" formatCode="_(* #,##0.0000_);_(* \(#,##0.0000\);_(* &quot;-&quot;??_);_(@_)"/>
    <numFmt numFmtId="172" formatCode="0.00_)"/>
  </numFmts>
  <fonts count="27"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u/>
      <sz val="14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i/>
      <sz val="12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i/>
      <sz val="12"/>
      <name val="Times New Roman"/>
      <family val="1"/>
    </font>
    <font>
      <u/>
      <sz val="12"/>
      <name val="Times New Roman"/>
      <family val="1"/>
    </font>
    <font>
      <b/>
      <sz val="7.9"/>
      <color indexed="8"/>
      <name val="Arial"/>
      <family val="2"/>
    </font>
    <font>
      <sz val="8.0500000000000007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sz val="12"/>
      <color indexed="8"/>
      <name val="Arial"/>
      <family val="2"/>
    </font>
    <font>
      <b/>
      <sz val="8.0500000000000007"/>
      <color indexed="8"/>
      <name val="Times New Roman"/>
      <family val="1"/>
    </font>
    <font>
      <sz val="10"/>
      <color indexed="8"/>
      <name val="MS Sans Serif"/>
      <family val="2"/>
    </font>
    <font>
      <b/>
      <sz val="13.9"/>
      <color indexed="8"/>
      <name val="Arial"/>
      <family val="2"/>
    </font>
    <font>
      <sz val="8"/>
      <color indexed="8"/>
      <name val="Times New Roman"/>
      <family val="1"/>
    </font>
    <font>
      <sz val="10"/>
      <color indexed="8"/>
      <name val="MS Sans Serif"/>
      <family val="2"/>
    </font>
    <font>
      <u/>
      <sz val="10"/>
      <color indexed="8"/>
      <name val="MS Sans Serif"/>
      <family val="2"/>
    </font>
    <font>
      <sz val="10"/>
      <name val="Courier"/>
      <family val="3"/>
    </font>
    <font>
      <b/>
      <u/>
      <sz val="10"/>
      <name val="Times New Roman"/>
      <family val="1"/>
    </font>
    <font>
      <sz val="10"/>
      <color indexed="72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/>
    <xf numFmtId="43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26" fillId="0" borderId="0"/>
  </cellStyleXfs>
  <cellXfs count="379">
    <xf numFmtId="0" fontId="0" fillId="0" borderId="0" xfId="0"/>
    <xf numFmtId="0" fontId="2" fillId="0" borderId="0" xfId="0" applyFont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/>
    <xf numFmtId="165" fontId="0" fillId="0" borderId="0" xfId="0" applyNumberForma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4" fontId="0" fillId="0" borderId="0" xfId="0" applyNumberFormat="1"/>
    <xf numFmtId="6" fontId="0" fillId="0" borderId="0" xfId="0" applyNumberFormat="1" applyFont="1" applyBorder="1" applyAlignment="1"/>
    <xf numFmtId="38" fontId="0" fillId="0" borderId="0" xfId="0" applyNumberFormat="1" applyFont="1" applyBorder="1" applyAlignment="1"/>
    <xf numFmtId="0" fontId="4" fillId="0" borderId="3" xfId="0" applyFont="1" applyBorder="1" applyAlignment="1"/>
    <xf numFmtId="0" fontId="0" fillId="0" borderId="4" xfId="0" applyFont="1" applyBorder="1"/>
    <xf numFmtId="0" fontId="0" fillId="0" borderId="5" xfId="0" applyFont="1" applyBorder="1"/>
    <xf numFmtId="38" fontId="0" fillId="0" borderId="6" xfId="0" applyNumberFormat="1" applyFont="1" applyBorder="1" applyAlignment="1"/>
    <xf numFmtId="0" fontId="4" fillId="0" borderId="3" xfId="0" applyFont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0" fillId="0" borderId="5" xfId="0" applyFont="1" applyBorder="1" applyAlignment="1">
      <alignment horizontal="centerContinuous"/>
    </xf>
    <xf numFmtId="5" fontId="0" fillId="0" borderId="6" xfId="0" applyNumberFormat="1" applyFont="1" applyBorder="1" applyAlignment="1"/>
    <xf numFmtId="0" fontId="4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5" fontId="0" fillId="0" borderId="0" xfId="0" applyNumberFormat="1" applyFont="1" applyBorder="1" applyAlignment="1"/>
    <xf numFmtId="0" fontId="0" fillId="0" borderId="0" xfId="0" applyBorder="1"/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40" fontId="0" fillId="0" borderId="0" xfId="0" applyNumberFormat="1"/>
    <xf numFmtId="38" fontId="0" fillId="0" borderId="0" xfId="0" applyNumberFormat="1"/>
    <xf numFmtId="5" fontId="0" fillId="0" borderId="0" xfId="0" applyNumberFormat="1"/>
    <xf numFmtId="10" fontId="0" fillId="0" borderId="0" xfId="0" applyNumberFormat="1" applyFont="1" applyBorder="1" applyAlignment="1"/>
    <xf numFmtId="0" fontId="0" fillId="0" borderId="0" xfId="0" applyNumberForma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horizontal="centerContinuous"/>
    </xf>
    <xf numFmtId="0" fontId="0" fillId="0" borderId="0" xfId="0" applyFont="1" applyBorder="1"/>
    <xf numFmtId="0" fontId="2" fillId="0" borderId="0" xfId="0" applyFont="1" applyBorder="1" applyAlignment="1"/>
    <xf numFmtId="0" fontId="0" fillId="0" borderId="0" xfId="0" applyBorder="1" applyAlignment="1"/>
    <xf numFmtId="0" fontId="2" fillId="0" borderId="10" xfId="0" applyFont="1" applyBorder="1" applyAlignment="1"/>
    <xf numFmtId="0" fontId="0" fillId="0" borderId="10" xfId="0" applyBorder="1" applyAlignment="1"/>
    <xf numFmtId="0" fontId="4" fillId="0" borderId="11" xfId="0" applyFont="1" applyBorder="1" applyAlignment="1">
      <alignment horizontal="center"/>
    </xf>
    <xf numFmtId="166" fontId="4" fillId="0" borderId="8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0" fontId="4" fillId="0" borderId="4" xfId="0" applyFont="1" applyBorder="1" applyAlignment="1"/>
    <xf numFmtId="38" fontId="0" fillId="0" borderId="4" xfId="0" applyNumberFormat="1" applyFont="1" applyBorder="1" applyAlignment="1"/>
    <xf numFmtId="0" fontId="4" fillId="0" borderId="0" xfId="0" applyFont="1" applyAlignment="1"/>
    <xf numFmtId="0" fontId="0" fillId="0" borderId="12" xfId="0" applyFont="1" applyBorder="1" applyAlignment="1">
      <alignment horizontal="centerContinuous"/>
    </xf>
    <xf numFmtId="5" fontId="0" fillId="0" borderId="12" xfId="0" applyNumberFormat="1" applyFont="1" applyBorder="1" applyAlignment="1"/>
    <xf numFmtId="0" fontId="4" fillId="0" borderId="2" xfId="0" applyNumberFormat="1" applyFont="1" applyBorder="1" applyAlignment="1">
      <alignment horizontal="center"/>
    </xf>
    <xf numFmtId="38" fontId="4" fillId="0" borderId="0" xfId="0" applyNumberFormat="1" applyFont="1" applyBorder="1" applyAlignment="1">
      <alignment horizontal="center"/>
    </xf>
    <xf numFmtId="6" fontId="0" fillId="0" borderId="0" xfId="0" applyNumberFormat="1"/>
    <xf numFmtId="40" fontId="0" fillId="0" borderId="0" xfId="0" applyNumberFormat="1" applyFont="1" applyBorder="1" applyAlignment="1"/>
    <xf numFmtId="38" fontId="0" fillId="0" borderId="0" xfId="0" applyNumberFormat="1" applyBorder="1" applyAlignment="1">
      <alignment horizontal="center"/>
    </xf>
    <xf numFmtId="0" fontId="4" fillId="0" borderId="0" xfId="0" applyFont="1" applyBorder="1" applyAlignment="1"/>
    <xf numFmtId="0" fontId="4" fillId="0" borderId="12" xfId="0" applyFont="1" applyBorder="1" applyAlignment="1"/>
    <xf numFmtId="0" fontId="9" fillId="0" borderId="0" xfId="0" applyFont="1"/>
    <xf numFmtId="5" fontId="0" fillId="0" borderId="0" xfId="0" applyNumberFormat="1" applyBorder="1" applyAlignment="1"/>
    <xf numFmtId="0" fontId="4" fillId="0" borderId="3" xfId="0" applyFont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/>
    <xf numFmtId="0" fontId="4" fillId="0" borderId="4" xfId="0" applyFont="1" applyFill="1" applyBorder="1" applyAlignment="1">
      <alignment horizontal="centerContinuous"/>
    </xf>
    <xf numFmtId="0" fontId="0" fillId="0" borderId="4" xfId="0" applyFont="1" applyFill="1" applyBorder="1"/>
    <xf numFmtId="0" fontId="0" fillId="0" borderId="5" xfId="0" applyFont="1" applyFill="1" applyBorder="1"/>
    <xf numFmtId="0" fontId="0" fillId="0" borderId="0" xfId="0" applyFont="1" applyFill="1" applyBorder="1"/>
    <xf numFmtId="0" fontId="0" fillId="0" borderId="4" xfId="0" applyFont="1" applyFill="1" applyBorder="1" applyAlignment="1">
      <alignment horizontal="centerContinuous"/>
    </xf>
    <xf numFmtId="0" fontId="0" fillId="0" borderId="5" xfId="0" applyFont="1" applyFill="1" applyBorder="1" applyAlignment="1">
      <alignment horizontal="centerContinuous"/>
    </xf>
    <xf numFmtId="0" fontId="0" fillId="0" borderId="0" xfId="0" quotePrefix="1" applyNumberFormat="1"/>
    <xf numFmtId="170" fontId="0" fillId="0" borderId="0" xfId="0" applyNumberFormat="1"/>
    <xf numFmtId="0" fontId="2" fillId="0" borderId="0" xfId="0" applyFont="1" applyFill="1"/>
    <xf numFmtId="0" fontId="4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/>
    <xf numFmtId="166" fontId="4" fillId="0" borderId="2" xfId="0" applyNumberFormat="1" applyFont="1" applyFill="1" applyBorder="1" applyAlignment="1">
      <alignment horizontal="center"/>
    </xf>
    <xf numFmtId="165" fontId="4" fillId="0" borderId="2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4" fontId="0" fillId="0" borderId="0" xfId="0" applyNumberFormat="1" applyFill="1"/>
    <xf numFmtId="0" fontId="0" fillId="0" borderId="0" xfId="0" applyFill="1" applyBorder="1"/>
    <xf numFmtId="0" fontId="4" fillId="0" borderId="3" xfId="0" applyFont="1" applyFill="1" applyBorder="1" applyAlignment="1">
      <alignment horizontal="centerContinuous"/>
    </xf>
    <xf numFmtId="10" fontId="4" fillId="0" borderId="0" xfId="0" applyNumberFormat="1" applyFont="1" applyBorder="1" applyAlignment="1">
      <alignment horizontal="center"/>
    </xf>
    <xf numFmtId="0" fontId="13" fillId="0" borderId="0" xfId="0" applyFont="1" applyBorder="1" applyAlignment="1"/>
    <xf numFmtId="38" fontId="0" fillId="0" borderId="5" xfId="0" applyNumberFormat="1" applyFont="1" applyBorder="1" applyAlignment="1"/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166" fontId="4" fillId="0" borderId="0" xfId="0" applyNumberFormat="1" applyFont="1" applyBorder="1" applyAlignment="1">
      <alignment horizontal="right"/>
    </xf>
    <xf numFmtId="167" fontId="0" fillId="0" borderId="0" xfId="0" applyNumberFormat="1" applyFont="1" applyBorder="1" applyAlignment="1">
      <alignment horizontal="right"/>
    </xf>
    <xf numFmtId="167" fontId="0" fillId="0" borderId="6" xfId="0" applyNumberFormat="1" applyFont="1" applyBorder="1" applyAlignment="1">
      <alignment horizontal="right"/>
    </xf>
    <xf numFmtId="5" fontId="0" fillId="0" borderId="0" xfId="0" applyNumberFormat="1" applyFont="1" applyBorder="1" applyAlignment="1">
      <alignment horizontal="right"/>
    </xf>
    <xf numFmtId="38" fontId="0" fillId="0" borderId="0" xfId="0" applyNumberFormat="1" applyFont="1" applyBorder="1" applyAlignment="1">
      <alignment horizontal="right"/>
    </xf>
    <xf numFmtId="43" fontId="4" fillId="0" borderId="0" xfId="1" applyFont="1" applyBorder="1" applyAlignment="1">
      <alignment horizontal="center"/>
    </xf>
    <xf numFmtId="43" fontId="0" fillId="0" borderId="0" xfId="1" applyFont="1"/>
    <xf numFmtId="38" fontId="0" fillId="0" borderId="0" xfId="0" quotePrefix="1" applyNumberFormat="1" applyBorder="1" applyAlignment="1">
      <alignment horizontal="left"/>
    </xf>
    <xf numFmtId="169" fontId="0" fillId="0" borderId="0" xfId="3" applyNumberFormat="1" applyFont="1"/>
    <xf numFmtId="0" fontId="4" fillId="0" borderId="2" xfId="0" quotePrefix="1" applyNumberFormat="1" applyFont="1" applyBorder="1" applyAlignment="1">
      <alignment horizontal="center" wrapText="1"/>
    </xf>
    <xf numFmtId="168" fontId="0" fillId="0" borderId="0" xfId="1" applyNumberFormat="1" applyFont="1"/>
    <xf numFmtId="0" fontId="0" fillId="0" borderId="0" xfId="0" quotePrefix="1" applyAlignment="1">
      <alignment horizontal="left"/>
    </xf>
    <xf numFmtId="169" fontId="0" fillId="0" borderId="0" xfId="0" applyNumberFormat="1"/>
    <xf numFmtId="9" fontId="4" fillId="0" borderId="0" xfId="4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38" fontId="0" fillId="0" borderId="0" xfId="0" quotePrefix="1" applyNumberFormat="1" applyBorder="1" applyAlignment="1">
      <alignment horizontal="right"/>
    </xf>
    <xf numFmtId="37" fontId="0" fillId="0" borderId="0" xfId="0" quotePrefix="1" applyNumberFormat="1" applyBorder="1" applyAlignment="1">
      <alignment horizontal="right"/>
    </xf>
    <xf numFmtId="168" fontId="4" fillId="0" borderId="0" xfId="1" applyNumberFormat="1" applyFont="1" applyBorder="1" applyAlignment="1">
      <alignment horizontal="center"/>
    </xf>
    <xf numFmtId="37" fontId="4" fillId="0" borderId="0" xfId="0" applyNumberFormat="1" applyFont="1" applyBorder="1" applyAlignment="1">
      <alignment horizontal="right"/>
    </xf>
    <xf numFmtId="38" fontId="0" fillId="0" borderId="0" xfId="0" applyNumberFormat="1" applyBorder="1" applyAlignment="1"/>
    <xf numFmtId="0" fontId="0" fillId="0" borderId="0" xfId="0" quotePrefix="1" applyAlignment="1">
      <alignment horizontal="center"/>
    </xf>
    <xf numFmtId="5" fontId="15" fillId="0" borderId="0" xfId="0" applyNumberFormat="1" applyFont="1" applyFill="1" applyBorder="1" applyAlignment="1"/>
    <xf numFmtId="5" fontId="13" fillId="0" borderId="6" xfId="0" applyNumberFormat="1" applyFont="1" applyFill="1" applyBorder="1" applyAlignment="1"/>
    <xf numFmtId="5" fontId="13" fillId="0" borderId="0" xfId="0" applyNumberFormat="1" applyFont="1" applyFill="1" applyBorder="1" applyAlignment="1"/>
    <xf numFmtId="5" fontId="4" fillId="0" borderId="0" xfId="0" applyNumberFormat="1" applyFont="1" applyBorder="1" applyAlignment="1"/>
    <xf numFmtId="38" fontId="0" fillId="0" borderId="8" xfId="0" applyNumberFormat="1" applyFont="1" applyBorder="1" applyAlignment="1"/>
    <xf numFmtId="10" fontId="0" fillId="0" borderId="0" xfId="4" applyNumberFormat="1" applyFont="1"/>
    <xf numFmtId="0" fontId="3" fillId="0" borderId="0" xfId="0" applyFont="1" applyFill="1"/>
    <xf numFmtId="6" fontId="0" fillId="0" borderId="0" xfId="0" applyNumberFormat="1" applyFont="1" applyFill="1" applyBorder="1" applyAlignment="1"/>
    <xf numFmtId="38" fontId="0" fillId="0" borderId="0" xfId="0" applyNumberFormat="1" applyFont="1" applyFill="1" applyBorder="1" applyAlignment="1"/>
    <xf numFmtId="0" fontId="4" fillId="0" borderId="3" xfId="0" applyFont="1" applyFill="1" applyBorder="1" applyAlignment="1"/>
    <xf numFmtId="38" fontId="0" fillId="0" borderId="6" xfId="0" applyNumberFormat="1" applyFont="1" applyFill="1" applyBorder="1" applyAlignment="1"/>
    <xf numFmtId="0" fontId="4" fillId="0" borderId="0" xfId="0" applyFont="1" applyFill="1" applyBorder="1" applyAlignment="1"/>
    <xf numFmtId="5" fontId="0" fillId="0" borderId="6" xfId="0" applyNumberFormat="1" applyFont="1" applyFill="1" applyBorder="1" applyAlignment="1"/>
    <xf numFmtId="0" fontId="0" fillId="0" borderId="0" xfId="0" applyFont="1" applyFill="1" applyBorder="1" applyAlignment="1">
      <alignment horizontal="centerContinuous"/>
    </xf>
    <xf numFmtId="5" fontId="0" fillId="0" borderId="0" xfId="0" applyNumberFormat="1" applyFont="1" applyFill="1" applyBorder="1" applyAlignment="1"/>
    <xf numFmtId="38" fontId="4" fillId="0" borderId="0" xfId="0" applyNumberFormat="1" applyFont="1" applyFill="1" applyBorder="1" applyAlignment="1">
      <alignment horizontal="center"/>
    </xf>
    <xf numFmtId="0" fontId="0" fillId="0" borderId="0" xfId="0" quotePrefix="1" applyNumberFormat="1" applyFill="1"/>
    <xf numFmtId="43" fontId="0" fillId="0" borderId="0" xfId="1" applyFont="1" applyFill="1"/>
    <xf numFmtId="5" fontId="0" fillId="0" borderId="0" xfId="0" quotePrefix="1" applyNumberFormat="1" applyFill="1" applyBorder="1" applyAlignment="1">
      <alignment horizontal="left"/>
    </xf>
    <xf numFmtId="167" fontId="0" fillId="0" borderId="0" xfId="4" applyNumberFormat="1" applyFont="1" applyBorder="1" applyAlignment="1"/>
    <xf numFmtId="167" fontId="13" fillId="0" borderId="0" xfId="4" applyNumberFormat="1" applyFont="1" applyBorder="1" applyAlignment="1"/>
    <xf numFmtId="0" fontId="4" fillId="2" borderId="0" xfId="0" quotePrefix="1" applyNumberFormat="1" applyFont="1" applyFill="1" applyBorder="1" applyAlignment="1">
      <alignment horizontal="center" wrapText="1"/>
    </xf>
    <xf numFmtId="166" fontId="4" fillId="2" borderId="0" xfId="0" applyNumberFormat="1" applyFont="1" applyFill="1" applyBorder="1" applyAlignment="1">
      <alignment horizontal="right"/>
    </xf>
    <xf numFmtId="167" fontId="0" fillId="2" borderId="0" xfId="0" applyNumberFormat="1" applyFont="1" applyFill="1" applyBorder="1" applyAlignment="1">
      <alignment horizontal="right"/>
    </xf>
    <xf numFmtId="38" fontId="4" fillId="2" borderId="0" xfId="0" applyNumberFormat="1" applyFont="1" applyFill="1" applyBorder="1" applyAlignment="1">
      <alignment horizontal="right"/>
    </xf>
    <xf numFmtId="167" fontId="13" fillId="2" borderId="0" xfId="4" applyNumberFormat="1" applyFont="1" applyFill="1" applyBorder="1" applyAlignment="1">
      <alignment horizontal="right"/>
    </xf>
    <xf numFmtId="0" fontId="4" fillId="0" borderId="17" xfId="0" quotePrefix="1" applyNumberFormat="1" applyFont="1" applyBorder="1" applyAlignment="1">
      <alignment horizontal="center" wrapText="1"/>
    </xf>
    <xf numFmtId="38" fontId="0" fillId="0" borderId="18" xfId="0" quotePrefix="1" applyNumberFormat="1" applyBorder="1" applyAlignment="1">
      <alignment horizontal="left"/>
    </xf>
    <xf numFmtId="166" fontId="4" fillId="0" borderId="19" xfId="0" applyNumberFormat="1" applyFont="1" applyBorder="1" applyAlignment="1">
      <alignment horizontal="right"/>
    </xf>
    <xf numFmtId="166" fontId="4" fillId="0" borderId="18" xfId="0" applyNumberFormat="1" applyFont="1" applyBorder="1" applyAlignment="1">
      <alignment horizontal="center"/>
    </xf>
    <xf numFmtId="167" fontId="0" fillId="0" borderId="19" xfId="0" applyNumberFormat="1" applyFont="1" applyBorder="1" applyAlignment="1">
      <alignment horizontal="right"/>
    </xf>
    <xf numFmtId="38" fontId="0" fillId="0" borderId="18" xfId="0" applyNumberFormat="1" applyFont="1" applyBorder="1" applyAlignment="1"/>
    <xf numFmtId="38" fontId="0" fillId="0" borderId="20" xfId="0" applyNumberFormat="1" applyFont="1" applyBorder="1" applyAlignment="1"/>
    <xf numFmtId="167" fontId="0" fillId="0" borderId="21" xfId="0" applyNumberFormat="1" applyFont="1" applyBorder="1" applyAlignment="1">
      <alignment horizontal="right"/>
    </xf>
    <xf numFmtId="37" fontId="4" fillId="0" borderId="18" xfId="0" applyNumberFormat="1" applyFont="1" applyBorder="1" applyAlignment="1">
      <alignment horizontal="right"/>
    </xf>
    <xf numFmtId="168" fontId="4" fillId="0" borderId="18" xfId="1" applyNumberFormat="1" applyFont="1" applyBorder="1" applyAlignment="1">
      <alignment horizontal="center"/>
    </xf>
    <xf numFmtId="38" fontId="4" fillId="0" borderId="18" xfId="0" applyNumberFormat="1" applyFont="1" applyBorder="1" applyAlignment="1">
      <alignment horizontal="center"/>
    </xf>
    <xf numFmtId="10" fontId="4" fillId="0" borderId="18" xfId="0" applyNumberFormat="1" applyFont="1" applyBorder="1" applyAlignment="1">
      <alignment horizontal="center"/>
    </xf>
    <xf numFmtId="38" fontId="4" fillId="0" borderId="19" xfId="0" applyNumberFormat="1" applyFont="1" applyBorder="1" applyAlignment="1">
      <alignment horizontal="right"/>
    </xf>
    <xf numFmtId="167" fontId="13" fillId="0" borderId="21" xfId="4" applyNumberFormat="1" applyFont="1" applyBorder="1" applyAlignment="1">
      <alignment horizontal="right"/>
    </xf>
    <xf numFmtId="5" fontId="0" fillId="0" borderId="20" xfId="0" applyNumberFormat="1" applyFont="1" applyBorder="1" applyAlignment="1"/>
    <xf numFmtId="5" fontId="0" fillId="0" borderId="18" xfId="0" applyNumberFormat="1" applyFont="1" applyBorder="1" applyAlignment="1"/>
    <xf numFmtId="5" fontId="0" fillId="0" borderId="10" xfId="0" applyNumberFormat="1" applyFont="1" applyBorder="1" applyAlignment="1"/>
    <xf numFmtId="167" fontId="0" fillId="0" borderId="22" xfId="0" applyNumberFormat="1" applyFont="1" applyBorder="1" applyAlignment="1">
      <alignment horizontal="right"/>
    </xf>
    <xf numFmtId="0" fontId="4" fillId="0" borderId="23" xfId="0" applyNumberFormat="1" applyFont="1" applyBorder="1" applyAlignment="1">
      <alignment horizontal="center" wrapText="1"/>
    </xf>
    <xf numFmtId="0" fontId="4" fillId="0" borderId="24" xfId="0" quotePrefix="1" applyNumberFormat="1" applyFont="1" applyBorder="1" applyAlignment="1">
      <alignment horizontal="center" wrapText="1"/>
    </xf>
    <xf numFmtId="0" fontId="4" fillId="0" borderId="25" xfId="0" applyNumberFormat="1" applyFont="1" applyBorder="1" applyAlignment="1">
      <alignment horizontal="center" wrapText="1"/>
    </xf>
    <xf numFmtId="38" fontId="0" fillId="0" borderId="18" xfId="0" quotePrefix="1" applyNumberFormat="1" applyBorder="1" applyAlignment="1">
      <alignment horizontal="right"/>
    </xf>
    <xf numFmtId="38" fontId="0" fillId="0" borderId="19" xfId="0" applyNumberFormat="1" applyFont="1" applyBorder="1" applyAlignment="1">
      <alignment horizontal="right"/>
    </xf>
    <xf numFmtId="38" fontId="0" fillId="0" borderId="21" xfId="0" applyNumberFormat="1" applyFont="1" applyBorder="1" applyAlignment="1">
      <alignment horizontal="right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26" xfId="0" quotePrefix="1" applyNumberFormat="1" applyFont="1" applyBorder="1" applyAlignment="1">
      <alignment horizontal="center" wrapText="1"/>
    </xf>
    <xf numFmtId="0" fontId="4" fillId="0" borderId="17" xfId="0" applyNumberFormat="1" applyFont="1" applyBorder="1" applyAlignment="1">
      <alignment horizontal="center" wrapText="1"/>
    </xf>
    <xf numFmtId="0" fontId="4" fillId="0" borderId="23" xfId="0" quotePrefix="1" applyNumberFormat="1" applyFont="1" applyBorder="1" applyAlignment="1">
      <alignment horizontal="center" wrapText="1"/>
    </xf>
    <xf numFmtId="5" fontId="13" fillId="0" borderId="10" xfId="0" applyNumberFormat="1" applyFont="1" applyFill="1" applyBorder="1" applyAlignment="1"/>
    <xf numFmtId="167" fontId="4" fillId="0" borderId="0" xfId="4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44" fontId="0" fillId="0" borderId="6" xfId="3" applyFont="1" applyBorder="1" applyAlignment="1"/>
    <xf numFmtId="169" fontId="0" fillId="0" borderId="6" xfId="3" applyNumberFormat="1" applyFont="1" applyBorder="1" applyAlignment="1"/>
    <xf numFmtId="0" fontId="4" fillId="0" borderId="3" xfId="0" quotePrefix="1" applyFont="1" applyBorder="1" applyAlignment="1">
      <alignment horizontal="left"/>
    </xf>
    <xf numFmtId="10" fontId="6" fillId="0" borderId="0" xfId="4" applyNumberFormat="1" applyFont="1" applyBorder="1" applyAlignment="1">
      <alignment horizontal="center"/>
    </xf>
    <xf numFmtId="168" fontId="0" fillId="0" borderId="18" xfId="1" applyNumberFormat="1" applyFont="1" applyBorder="1" applyAlignment="1"/>
    <xf numFmtId="168" fontId="0" fillId="0" borderId="0" xfId="1" applyNumberFormat="1" applyFont="1" applyBorder="1" applyAlignment="1"/>
    <xf numFmtId="167" fontId="0" fillId="0" borderId="0" xfId="4" applyNumberFormat="1" applyFont="1"/>
    <xf numFmtId="167" fontId="0" fillId="0" borderId="0" xfId="4" applyNumberFormat="1" applyFont="1" applyBorder="1" applyAlignment="1">
      <alignment horizontal="right"/>
    </xf>
    <xf numFmtId="167" fontId="0" fillId="0" borderId="0" xfId="4" applyNumberFormat="1" applyFont="1" applyAlignment="1">
      <alignment horizontal="right"/>
    </xf>
    <xf numFmtId="167" fontId="4" fillId="0" borderId="24" xfId="4" quotePrefix="1" applyNumberFormat="1" applyFont="1" applyBorder="1" applyAlignment="1">
      <alignment horizontal="center" wrapText="1"/>
    </xf>
    <xf numFmtId="167" fontId="4" fillId="0" borderId="19" xfId="4" applyNumberFormat="1" applyFont="1" applyBorder="1" applyAlignment="1">
      <alignment horizontal="right"/>
    </xf>
    <xf numFmtId="167" fontId="0" fillId="0" borderId="19" xfId="4" applyNumberFormat="1" applyFont="1" applyBorder="1" applyAlignment="1">
      <alignment horizontal="right"/>
    </xf>
    <xf numFmtId="167" fontId="0" fillId="0" borderId="21" xfId="4" applyNumberFormat="1" applyFont="1" applyBorder="1" applyAlignment="1">
      <alignment horizontal="right"/>
    </xf>
    <xf numFmtId="5" fontId="4" fillId="0" borderId="0" xfId="0" applyNumberFormat="1" applyFont="1" applyBorder="1" applyAlignment="1">
      <alignment horizontal="left"/>
    </xf>
    <xf numFmtId="5" fontId="0" fillId="0" borderId="16" xfId="0" applyNumberFormat="1" applyFont="1" applyBorder="1" applyAlignment="1"/>
    <xf numFmtId="167" fontId="0" fillId="0" borderId="28" xfId="0" applyNumberFormat="1" applyFont="1" applyBorder="1" applyAlignment="1">
      <alignment horizontal="right"/>
    </xf>
    <xf numFmtId="5" fontId="13" fillId="0" borderId="30" xfId="0" applyNumberFormat="1" applyFont="1" applyFill="1" applyBorder="1" applyAlignment="1"/>
    <xf numFmtId="38" fontId="0" fillId="0" borderId="29" xfId="0" quotePrefix="1" applyNumberFormat="1" applyBorder="1" applyAlignment="1">
      <alignment horizontal="right"/>
    </xf>
    <xf numFmtId="38" fontId="0" fillId="0" borderId="8" xfId="0" quotePrefix="1" applyNumberFormat="1" applyBorder="1" applyAlignment="1">
      <alignment horizontal="right"/>
    </xf>
    <xf numFmtId="167" fontId="0" fillId="0" borderId="3" xfId="0" applyNumberFormat="1" applyFont="1" applyBorder="1" applyAlignment="1">
      <alignment horizontal="right"/>
    </xf>
    <xf numFmtId="5" fontId="0" fillId="0" borderId="5" xfId="0" applyNumberFormat="1" applyFont="1" applyBorder="1" applyAlignment="1"/>
    <xf numFmtId="167" fontId="0" fillId="2" borderId="31" xfId="0" applyNumberFormat="1" applyFont="1" applyFill="1" applyBorder="1" applyAlignment="1">
      <alignment horizontal="right"/>
    </xf>
    <xf numFmtId="168" fontId="0" fillId="0" borderId="29" xfId="1" applyNumberFormat="1" applyFont="1" applyBorder="1" applyAlignment="1"/>
    <xf numFmtId="168" fontId="0" fillId="0" borderId="8" xfId="1" applyNumberFormat="1" applyFont="1" applyBorder="1" applyAlignment="1"/>
    <xf numFmtId="167" fontId="0" fillId="0" borderId="28" xfId="4" applyNumberFormat="1" applyFont="1" applyBorder="1" applyAlignment="1">
      <alignment horizontal="right"/>
    </xf>
    <xf numFmtId="168" fontId="0" fillId="0" borderId="0" xfId="1" applyNumberFormat="1" applyFont="1" applyAlignment="1">
      <alignment horizontal="center"/>
    </xf>
    <xf numFmtId="10" fontId="4" fillId="0" borderId="0" xfId="4" applyNumberFormat="1" applyFont="1" applyBorder="1" applyAlignment="1">
      <alignment horizontal="center"/>
    </xf>
    <xf numFmtId="43" fontId="0" fillId="0" borderId="0" xfId="0" applyNumberFormat="1"/>
    <xf numFmtId="0" fontId="4" fillId="0" borderId="0" xfId="0" quotePrefix="1" applyNumberFormat="1" applyFont="1" applyBorder="1" applyAlignment="1">
      <alignment horizontal="center"/>
    </xf>
    <xf numFmtId="5" fontId="13" fillId="0" borderId="0" xfId="0" applyNumberFormat="1" applyFont="1" applyBorder="1" applyAlignment="1"/>
    <xf numFmtId="5" fontId="13" fillId="0" borderId="16" xfId="0" applyNumberFormat="1" applyFont="1" applyBorder="1" applyAlignment="1"/>
    <xf numFmtId="0" fontId="2" fillId="0" borderId="0" xfId="0" quotePrefix="1" applyFont="1" applyBorder="1" applyAlignment="1">
      <alignment horizontal="left"/>
    </xf>
    <xf numFmtId="168" fontId="0" fillId="0" borderId="0" xfId="0" applyNumberFormat="1"/>
    <xf numFmtId="38" fontId="0" fillId="0" borderId="3" xfId="0" applyNumberFormat="1" applyFont="1" applyFill="1" applyBorder="1" applyAlignment="1"/>
    <xf numFmtId="5" fontId="0" fillId="0" borderId="3" xfId="0" applyNumberFormat="1" applyFont="1" applyFill="1" applyBorder="1" applyAlignment="1"/>
    <xf numFmtId="37" fontId="0" fillId="0" borderId="0" xfId="1" applyNumberFormat="1" applyFont="1"/>
    <xf numFmtId="37" fontId="0" fillId="0" borderId="0" xfId="1" applyNumberFormat="1" applyFont="1" applyAlignment="1">
      <alignment horizontal="center"/>
    </xf>
    <xf numFmtId="171" fontId="0" fillId="0" borderId="0" xfId="1" applyNumberFormat="1" applyFont="1"/>
    <xf numFmtId="0" fontId="4" fillId="0" borderId="0" xfId="0" applyFont="1" applyBorder="1" applyAlignment="1">
      <alignment horizontal="left"/>
    </xf>
    <xf numFmtId="0" fontId="4" fillId="0" borderId="0" xfId="0" quotePrefix="1" applyFont="1" applyBorder="1" applyAlignment="1">
      <alignment horizontal="left"/>
    </xf>
    <xf numFmtId="0" fontId="0" fillId="0" borderId="15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3" fillId="0" borderId="0" xfId="0" quotePrefix="1" applyFont="1" applyFill="1" applyAlignment="1">
      <alignment horizontal="left"/>
    </xf>
    <xf numFmtId="0" fontId="4" fillId="0" borderId="3" xfId="0" applyFont="1" applyFill="1" applyBorder="1" applyAlignment="1">
      <alignment horizontal="center"/>
    </xf>
    <xf numFmtId="168" fontId="10" fillId="0" borderId="0" xfId="1" applyNumberFormat="1" applyFont="1" applyBorder="1" applyAlignment="1"/>
    <xf numFmtId="168" fontId="13" fillId="0" borderId="8" xfId="1" applyNumberFormat="1" applyFont="1" applyBorder="1" applyAlignment="1"/>
    <xf numFmtId="0" fontId="4" fillId="0" borderId="0" xfId="0" applyFont="1" applyBorder="1" applyAlignment="1">
      <alignment horizontal="center"/>
    </xf>
    <xf numFmtId="168" fontId="0" fillId="0" borderId="0" xfId="1" applyNumberFormat="1" applyFont="1" applyBorder="1"/>
    <xf numFmtId="5" fontId="0" fillId="0" borderId="4" xfId="0" applyNumberFormat="1" applyBorder="1"/>
    <xf numFmtId="168" fontId="0" fillId="0" borderId="0" xfId="1" applyNumberFormat="1" applyFont="1" applyFill="1" applyBorder="1" applyAlignment="1"/>
    <xf numFmtId="168" fontId="0" fillId="0" borderId="0" xfId="1" applyNumberFormat="1" applyFont="1" applyBorder="1" applyAlignment="1">
      <alignment horizontal="right"/>
    </xf>
    <xf numFmtId="168" fontId="0" fillId="0" borderId="0" xfId="1" quotePrefix="1" applyNumberFormat="1" applyFont="1" applyBorder="1" applyAlignment="1">
      <alignment horizontal="left"/>
    </xf>
    <xf numFmtId="168" fontId="0" fillId="0" borderId="0" xfId="1" applyNumberFormat="1" applyFont="1" applyBorder="1" applyAlignment="1">
      <alignment horizontal="centerContinuous"/>
    </xf>
    <xf numFmtId="5" fontId="4" fillId="0" borderId="0" xfId="0" applyNumberFormat="1" applyFont="1" applyBorder="1" applyAlignment="1">
      <alignment horizontal="left"/>
    </xf>
    <xf numFmtId="49" fontId="4" fillId="0" borderId="0" xfId="0" quotePrefix="1" applyNumberFormat="1" applyFont="1" applyBorder="1" applyAlignment="1">
      <alignment horizontal="left"/>
    </xf>
    <xf numFmtId="5" fontId="4" fillId="0" borderId="0" xfId="0" quotePrefix="1" applyNumberFormat="1" applyFont="1" applyBorder="1" applyAlignment="1">
      <alignment horizontal="left"/>
    </xf>
    <xf numFmtId="37" fontId="0" fillId="0" borderId="0" xfId="1" applyNumberFormat="1" applyFont="1" applyBorder="1" applyAlignment="1"/>
    <xf numFmtId="40" fontId="0" fillId="0" borderId="0" xfId="0" applyNumberFormat="1" applyAlignment="1">
      <alignment horizontal="center"/>
    </xf>
    <xf numFmtId="40" fontId="4" fillId="0" borderId="0" xfId="0" applyNumberFormat="1" applyFont="1" applyBorder="1" applyAlignment="1">
      <alignment horizontal="left"/>
    </xf>
    <xf numFmtId="40" fontId="0" fillId="0" borderId="0" xfId="0" applyNumberFormat="1" applyFont="1" applyBorder="1" applyAlignment="1">
      <alignment horizontal="centerContinuous"/>
    </xf>
    <xf numFmtId="40" fontId="0" fillId="0" borderId="0" xfId="0" applyNumberFormat="1" applyFont="1" applyBorder="1" applyAlignment="1">
      <alignment horizontal="right"/>
    </xf>
    <xf numFmtId="43" fontId="0" fillId="0" borderId="0" xfId="1" applyFont="1" applyAlignment="1">
      <alignment horizontal="right"/>
    </xf>
    <xf numFmtId="0" fontId="19" fillId="0" borderId="0" xfId="5" applyNumberFormat="1" applyFill="1" applyBorder="1" applyAlignment="1" applyProtection="1"/>
    <xf numFmtId="0" fontId="20" fillId="0" borderId="0" xfId="5" applyFont="1" applyAlignment="1">
      <alignment horizontal="center" vertical="center"/>
    </xf>
    <xf numFmtId="0" fontId="17" fillId="0" borderId="0" xfId="5" quotePrefix="1" applyFont="1" applyAlignment="1">
      <alignment horizontal="center" vertical="center"/>
    </xf>
    <xf numFmtId="0" fontId="11" fillId="0" borderId="0" xfId="5" applyFont="1" applyAlignment="1">
      <alignment horizontal="center" vertical="center"/>
    </xf>
    <xf numFmtId="0" fontId="11" fillId="0" borderId="0" xfId="5" quotePrefix="1" applyFont="1" applyAlignment="1">
      <alignment horizontal="center" vertical="center"/>
    </xf>
    <xf numFmtId="0" fontId="11" fillId="0" borderId="14" xfId="5" quotePrefix="1" applyFont="1" applyBorder="1" applyAlignment="1">
      <alignment horizontal="center" vertical="center"/>
    </xf>
    <xf numFmtId="0" fontId="11" fillId="0" borderId="14" xfId="5" applyFont="1" applyBorder="1" applyAlignment="1">
      <alignment horizontal="center" vertical="center"/>
    </xf>
    <xf numFmtId="0" fontId="18" fillId="0" borderId="0" xfId="5" quotePrefix="1" applyFont="1" applyAlignment="1">
      <alignment horizontal="left" vertical="center"/>
    </xf>
    <xf numFmtId="7" fontId="18" fillId="0" borderId="0" xfId="5" applyNumberFormat="1" applyFont="1" applyAlignment="1">
      <alignment horizontal="right" vertical="center"/>
    </xf>
    <xf numFmtId="44" fontId="18" fillId="0" borderId="0" xfId="5" applyNumberFormat="1" applyFont="1" applyAlignment="1">
      <alignment horizontal="right" vertical="center"/>
    </xf>
    <xf numFmtId="0" fontId="12" fillId="0" borderId="0" xfId="5" quotePrefix="1" applyFont="1" applyAlignment="1">
      <alignment horizontal="left" vertical="center"/>
    </xf>
    <xf numFmtId="7" fontId="12" fillId="0" borderId="0" xfId="5" applyNumberFormat="1" applyFont="1" applyAlignment="1">
      <alignment horizontal="right" vertical="center"/>
    </xf>
    <xf numFmtId="167" fontId="21" fillId="0" borderId="0" xfId="6" applyNumberFormat="1" applyFont="1" applyFill="1" applyBorder="1" applyAlignment="1" applyProtection="1"/>
    <xf numFmtId="43" fontId="0" fillId="0" borderId="0" xfId="7" applyFont="1" applyFill="1" applyBorder="1" applyAlignment="1" applyProtection="1"/>
    <xf numFmtId="7" fontId="18" fillId="0" borderId="4" xfId="5" applyNumberFormat="1" applyFont="1" applyBorder="1" applyAlignment="1">
      <alignment horizontal="right" vertical="center"/>
    </xf>
    <xf numFmtId="0" fontId="22" fillId="0" borderId="0" xfId="5" applyNumberFormat="1" applyFont="1" applyFill="1" applyBorder="1" applyAlignment="1" applyProtection="1"/>
    <xf numFmtId="7" fontId="18" fillId="0" borderId="0" xfId="5" applyNumberFormat="1" applyFont="1" applyBorder="1" applyAlignment="1">
      <alignment horizontal="right" vertical="center"/>
    </xf>
    <xf numFmtId="0" fontId="18" fillId="0" borderId="0" xfId="5" applyFont="1" applyAlignment="1">
      <alignment horizontal="left" vertical="center"/>
    </xf>
    <xf numFmtId="7" fontId="18" fillId="0" borderId="27" xfId="5" applyNumberFormat="1" applyFont="1" applyBorder="1" applyAlignment="1">
      <alignment horizontal="right" vertical="center"/>
    </xf>
    <xf numFmtId="7" fontId="21" fillId="0" borderId="0" xfId="5" applyNumberFormat="1" applyFont="1" applyFill="1" applyBorder="1" applyAlignment="1" applyProtection="1"/>
    <xf numFmtId="5" fontId="19" fillId="0" borderId="0" xfId="5" applyNumberFormat="1" applyFill="1" applyBorder="1" applyAlignment="1" applyProtection="1"/>
    <xf numFmtId="44" fontId="0" fillId="0" borderId="0" xfId="3" applyFont="1" applyBorder="1" applyAlignment="1"/>
    <xf numFmtId="169" fontId="0" fillId="0" borderId="0" xfId="3" applyNumberFormat="1" applyFont="1" applyBorder="1" applyAlignment="1"/>
    <xf numFmtId="0" fontId="4" fillId="0" borderId="2" xfId="0" quotePrefix="1" applyNumberFormat="1" applyFont="1" applyBorder="1" applyAlignment="1">
      <alignment horizontal="center"/>
    </xf>
    <xf numFmtId="6" fontId="19" fillId="0" borderId="0" xfId="5" applyNumberFormat="1" applyFill="1" applyBorder="1" applyAlignment="1" applyProtection="1"/>
    <xf numFmtId="0" fontId="23" fillId="0" borderId="0" xfId="5" applyNumberFormat="1" applyFont="1" applyFill="1" applyBorder="1" applyAlignment="1" applyProtection="1"/>
    <xf numFmtId="168" fontId="19" fillId="0" borderId="0" xfId="1" applyNumberFormat="1" applyFont="1" applyFill="1" applyBorder="1" applyAlignment="1" applyProtection="1"/>
    <xf numFmtId="0" fontId="22" fillId="0" borderId="0" xfId="0" applyFont="1" applyAlignment="1">
      <alignment horizontal="left" vertical="center"/>
    </xf>
    <xf numFmtId="168" fontId="19" fillId="0" borderId="27" xfId="5" applyNumberFormat="1" applyFill="1" applyBorder="1" applyAlignment="1" applyProtection="1"/>
    <xf numFmtId="0" fontId="22" fillId="0" borderId="0" xfId="0" quotePrefix="1" applyFont="1" applyAlignment="1">
      <alignment horizontal="left" vertical="center"/>
    </xf>
    <xf numFmtId="168" fontId="22" fillId="0" borderId="0" xfId="1" applyNumberFormat="1" applyFont="1" applyFill="1" applyBorder="1" applyAlignment="1" applyProtection="1"/>
    <xf numFmtId="0" fontId="0" fillId="0" borderId="0" xfId="0" applyAlignment="1">
      <alignment horizontal="center"/>
    </xf>
    <xf numFmtId="167" fontId="0" fillId="0" borderId="0" xfId="0" applyNumberFormat="1" applyFont="1" applyFill="1" applyBorder="1" applyAlignment="1">
      <alignment horizontal="right"/>
    </xf>
    <xf numFmtId="37" fontId="4" fillId="0" borderId="0" xfId="1" applyNumberFormat="1" applyFont="1" applyBorder="1" applyAlignment="1">
      <alignment horizontal="left"/>
    </xf>
    <xf numFmtId="37" fontId="0" fillId="0" borderId="0" xfId="1" applyNumberFormat="1" applyFont="1" applyBorder="1" applyAlignment="1">
      <alignment horizontal="centerContinuous"/>
    </xf>
    <xf numFmtId="37" fontId="0" fillId="0" borderId="0" xfId="1" applyNumberFormat="1" applyFont="1" applyBorder="1" applyAlignment="1">
      <alignment horizontal="right"/>
    </xf>
    <xf numFmtId="10" fontId="4" fillId="0" borderId="0" xfId="4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167" fontId="0" fillId="0" borderId="0" xfId="4" quotePrefix="1" applyNumberFormat="1" applyFont="1" applyAlignment="1">
      <alignment horizontal="left"/>
    </xf>
    <xf numFmtId="168" fontId="4" fillId="0" borderId="0" xfId="1" applyNumberFormat="1" applyFont="1" applyFill="1" applyBorder="1" applyAlignment="1">
      <alignment horizontal="center"/>
    </xf>
    <xf numFmtId="0" fontId="2" fillId="0" borderId="0" xfId="0" applyFont="1" applyAlignment="1"/>
    <xf numFmtId="166" fontId="16" fillId="0" borderId="0" xfId="0" applyNumberFormat="1" applyFont="1" applyBorder="1" applyAlignment="1">
      <alignment horizontal="left"/>
    </xf>
    <xf numFmtId="0" fontId="2" fillId="0" borderId="0" xfId="0" quotePrefix="1" applyFont="1" applyFill="1" applyAlignment="1">
      <alignment horizontal="left"/>
    </xf>
    <xf numFmtId="0" fontId="4" fillId="0" borderId="1" xfId="0" quotePrefix="1" applyFont="1" applyFill="1" applyBorder="1" applyAlignment="1">
      <alignment horizontal="center"/>
    </xf>
    <xf numFmtId="10" fontId="0" fillId="0" borderId="0" xfId="4" applyNumberFormat="1" applyFont="1" applyFill="1"/>
    <xf numFmtId="0" fontId="0" fillId="0" borderId="0" xfId="0" applyAlignment="1">
      <alignment horizontal="center"/>
    </xf>
    <xf numFmtId="0" fontId="4" fillId="0" borderId="15" xfId="0" applyFont="1" applyBorder="1" applyAlignment="1">
      <alignment horizontal="left"/>
    </xf>
    <xf numFmtId="38" fontId="0" fillId="0" borderId="18" xfId="0" quotePrefix="1" applyNumberFormat="1" applyFill="1" applyBorder="1" applyAlignment="1">
      <alignment horizontal="right"/>
    </xf>
    <xf numFmtId="38" fontId="0" fillId="0" borderId="0" xfId="0" applyNumberFormat="1" applyFill="1" applyBorder="1"/>
    <xf numFmtId="168" fontId="0" fillId="0" borderId="18" xfId="1" applyNumberFormat="1" applyFont="1" applyFill="1" applyBorder="1" applyAlignment="1"/>
    <xf numFmtId="167" fontId="0" fillId="0" borderId="19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38" fontId="0" fillId="0" borderId="20" xfId="0" applyNumberFormat="1" applyFont="1" applyFill="1" applyBorder="1" applyAlignment="1"/>
    <xf numFmtId="5" fontId="4" fillId="0" borderId="0" xfId="0" applyNumberFormat="1" applyFont="1" applyFill="1" applyBorder="1" applyAlignment="1"/>
    <xf numFmtId="37" fontId="0" fillId="0" borderId="0" xfId="0" applyNumberFormat="1" applyFont="1" applyFill="1" applyBorder="1" applyAlignment="1"/>
    <xf numFmtId="37" fontId="0" fillId="0" borderId="19" xfId="0" applyNumberFormat="1" applyFont="1" applyFill="1" applyBorder="1" applyAlignment="1">
      <alignment horizontal="right"/>
    </xf>
    <xf numFmtId="37" fontId="0" fillId="0" borderId="18" xfId="0" applyNumberFormat="1" applyFont="1" applyFill="1" applyBorder="1" applyAlignment="1"/>
    <xf numFmtId="37" fontId="0" fillId="0" borderId="0" xfId="0" applyNumberFormat="1" applyFill="1"/>
    <xf numFmtId="5" fontId="0" fillId="0" borderId="18" xfId="0" applyNumberFormat="1" applyFont="1" applyFill="1" applyBorder="1" applyAlignment="1"/>
    <xf numFmtId="38" fontId="13" fillId="0" borderId="0" xfId="0" applyNumberFormat="1" applyFont="1" applyFill="1" applyBorder="1" applyAlignment="1">
      <alignment horizontal="right"/>
    </xf>
    <xf numFmtId="38" fontId="13" fillId="0" borderId="18" xfId="0" applyNumberFormat="1" applyFont="1" applyFill="1" applyBorder="1" applyAlignment="1">
      <alignment horizontal="right"/>
    </xf>
    <xf numFmtId="168" fontId="0" fillId="0" borderId="29" xfId="1" applyNumberFormat="1" applyFont="1" applyFill="1" applyBorder="1" applyAlignment="1"/>
    <xf numFmtId="37" fontId="0" fillId="0" borderId="8" xfId="0" applyNumberFormat="1" applyFont="1" applyFill="1" applyBorder="1" applyAlignment="1"/>
    <xf numFmtId="167" fontId="0" fillId="0" borderId="28" xfId="0" applyNumberFormat="1" applyFont="1" applyFill="1" applyBorder="1" applyAlignment="1">
      <alignment horizontal="right"/>
    </xf>
    <xf numFmtId="38" fontId="0" fillId="0" borderId="29" xfId="0" quotePrefix="1" applyNumberFormat="1" applyFill="1" applyBorder="1" applyAlignment="1">
      <alignment horizontal="right"/>
    </xf>
    <xf numFmtId="37" fontId="13" fillId="0" borderId="8" xfId="0" applyNumberFormat="1" applyFont="1" applyFill="1" applyBorder="1" applyAlignment="1"/>
    <xf numFmtId="37" fontId="0" fillId="0" borderId="28" xfId="0" applyNumberFormat="1" applyFont="1" applyFill="1" applyBorder="1" applyAlignment="1">
      <alignment horizontal="right"/>
    </xf>
    <xf numFmtId="37" fontId="0" fillId="0" borderId="29" xfId="0" applyNumberFormat="1" applyFont="1" applyFill="1" applyBorder="1" applyAlignment="1"/>
    <xf numFmtId="38" fontId="13" fillId="0" borderId="29" xfId="0" applyNumberFormat="1" applyFont="1" applyFill="1" applyBorder="1" applyAlignment="1">
      <alignment horizontal="right"/>
    </xf>
    <xf numFmtId="5" fontId="0" fillId="0" borderId="20" xfId="0" applyNumberFormat="1" applyFont="1" applyFill="1" applyBorder="1" applyAlignment="1"/>
    <xf numFmtId="38" fontId="0" fillId="0" borderId="18" xfId="0" applyNumberFormat="1" applyFill="1" applyBorder="1" applyAlignment="1">
      <alignment horizontal="left"/>
    </xf>
    <xf numFmtId="166" fontId="4" fillId="0" borderId="18" xfId="0" applyNumberFormat="1" applyFont="1" applyFill="1" applyBorder="1" applyAlignment="1">
      <alignment horizontal="center"/>
    </xf>
    <xf numFmtId="37" fontId="4" fillId="0" borderId="18" xfId="0" applyNumberFormat="1" applyFont="1" applyFill="1" applyBorder="1" applyAlignment="1">
      <alignment horizontal="right"/>
    </xf>
    <xf numFmtId="168" fontId="4" fillId="0" borderId="18" xfId="1" applyNumberFormat="1" applyFont="1" applyFill="1" applyBorder="1" applyAlignment="1">
      <alignment horizontal="center"/>
    </xf>
    <xf numFmtId="38" fontId="4" fillId="0" borderId="18" xfId="0" applyNumberFormat="1" applyFont="1" applyFill="1" applyBorder="1" applyAlignment="1">
      <alignment horizontal="center"/>
    </xf>
    <xf numFmtId="10" fontId="4" fillId="0" borderId="18" xfId="0" applyNumberFormat="1" applyFont="1" applyFill="1" applyBorder="1" applyAlignment="1">
      <alignment horizontal="center"/>
    </xf>
    <xf numFmtId="38" fontId="0" fillId="0" borderId="18" xfId="0" applyNumberFormat="1" applyFont="1" applyFill="1" applyBorder="1" applyAlignment="1"/>
    <xf numFmtId="38" fontId="0" fillId="0" borderId="0" xfId="0" applyNumberFormat="1" applyFill="1" applyBorder="1" applyAlignment="1"/>
    <xf numFmtId="5" fontId="0" fillId="0" borderId="10" xfId="0" applyNumberFormat="1" applyFont="1" applyFill="1" applyBorder="1" applyAlignment="1"/>
    <xf numFmtId="166" fontId="4" fillId="0" borderId="19" xfId="0" applyNumberFormat="1" applyFont="1" applyFill="1" applyBorder="1" applyAlignment="1">
      <alignment horizontal="right"/>
    </xf>
    <xf numFmtId="43" fontId="4" fillId="0" borderId="18" xfId="1" applyFont="1" applyFill="1" applyBorder="1" applyAlignment="1">
      <alignment horizontal="center"/>
    </xf>
    <xf numFmtId="167" fontId="0" fillId="0" borderId="21" xfId="0" applyNumberFormat="1" applyFont="1" applyFill="1" applyBorder="1" applyAlignment="1">
      <alignment horizontal="right"/>
    </xf>
    <xf numFmtId="10" fontId="4" fillId="0" borderId="0" xfId="4" applyNumberFormat="1" applyFont="1" applyFill="1" applyBorder="1" applyAlignment="1">
      <alignment horizontal="center"/>
    </xf>
    <xf numFmtId="38" fontId="4" fillId="0" borderId="19" xfId="0" applyNumberFormat="1" applyFont="1" applyFill="1" applyBorder="1" applyAlignment="1">
      <alignment horizontal="right"/>
    </xf>
    <xf numFmtId="38" fontId="0" fillId="0" borderId="19" xfId="0" applyNumberFormat="1" applyFont="1" applyFill="1" applyBorder="1" applyAlignment="1">
      <alignment horizontal="right"/>
    </xf>
    <xf numFmtId="38" fontId="0" fillId="0" borderId="21" xfId="0" applyNumberFormat="1" applyFont="1" applyFill="1" applyBorder="1" applyAlignment="1">
      <alignment horizontal="right"/>
    </xf>
    <xf numFmtId="167" fontId="13" fillId="0" borderId="21" xfId="4" applyNumberFormat="1" applyFont="1" applyFill="1" applyBorder="1" applyAlignment="1">
      <alignment horizontal="right"/>
    </xf>
    <xf numFmtId="167" fontId="0" fillId="0" borderId="22" xfId="0" applyNumberFormat="1" applyFont="1" applyFill="1" applyBorder="1" applyAlignment="1">
      <alignment horizontal="right"/>
    </xf>
    <xf numFmtId="0" fontId="4" fillId="0" borderId="0" xfId="0" applyFont="1" applyFill="1" applyAlignment="1"/>
    <xf numFmtId="0" fontId="14" fillId="0" borderId="0" xfId="0" applyFont="1" applyFill="1"/>
    <xf numFmtId="0" fontId="14" fillId="0" borderId="0" xfId="0" applyFont="1" applyFill="1" applyBorder="1"/>
    <xf numFmtId="0" fontId="16" fillId="0" borderId="0" xfId="0" applyFont="1" applyFill="1"/>
    <xf numFmtId="0" fontId="16" fillId="0" borderId="0" xfId="0" quotePrefix="1" applyFont="1" applyFill="1" applyAlignment="1">
      <alignment horizontal="left"/>
    </xf>
    <xf numFmtId="0" fontId="25" fillId="0" borderId="0" xfId="0" applyFont="1" applyFill="1"/>
    <xf numFmtId="0" fontId="16" fillId="0" borderId="1" xfId="0" applyFont="1" applyFill="1" applyBorder="1" applyAlignment="1">
      <alignment horizontal="center"/>
    </xf>
    <xf numFmtId="0" fontId="25" fillId="0" borderId="0" xfId="0" applyFont="1" applyFill="1" applyAlignment="1"/>
    <xf numFmtId="166" fontId="16" fillId="0" borderId="2" xfId="0" applyNumberFormat="1" applyFont="1" applyFill="1" applyBorder="1" applyAlignment="1">
      <alignment horizontal="center"/>
    </xf>
    <xf numFmtId="165" fontId="16" fillId="0" borderId="2" xfId="0" applyNumberFormat="1" applyFont="1" applyFill="1" applyBorder="1" applyAlignment="1">
      <alignment horizontal="center"/>
    </xf>
    <xf numFmtId="166" fontId="16" fillId="0" borderId="0" xfId="0" applyNumberFormat="1" applyFont="1" applyFill="1" applyBorder="1" applyAlignment="1">
      <alignment horizontal="center"/>
    </xf>
    <xf numFmtId="165" fontId="16" fillId="0" borderId="0" xfId="0" applyNumberFormat="1" applyFont="1" applyFill="1" applyBorder="1" applyAlignment="1">
      <alignment horizontal="center"/>
    </xf>
    <xf numFmtId="6" fontId="14" fillId="0" borderId="0" xfId="0" applyNumberFormat="1" applyFont="1" applyFill="1" applyBorder="1" applyAlignment="1"/>
    <xf numFmtId="38" fontId="14" fillId="0" borderId="0" xfId="0" applyNumberFormat="1" applyFont="1" applyFill="1" applyBorder="1" applyAlignment="1"/>
    <xf numFmtId="0" fontId="16" fillId="0" borderId="3" xfId="0" applyFont="1" applyFill="1" applyBorder="1" applyAlignment="1"/>
    <xf numFmtId="0" fontId="14" fillId="0" borderId="4" xfId="0" applyFont="1" applyFill="1" applyBorder="1"/>
    <xf numFmtId="0" fontId="14" fillId="0" borderId="5" xfId="0" applyFont="1" applyFill="1" applyBorder="1"/>
    <xf numFmtId="38" fontId="14" fillId="0" borderId="6" xfId="0" applyNumberFormat="1" applyFont="1" applyFill="1" applyBorder="1" applyAlignment="1"/>
    <xf numFmtId="38" fontId="14" fillId="0" borderId="3" xfId="0" applyNumberFormat="1" applyFont="1" applyFill="1" applyBorder="1" applyAlignment="1"/>
    <xf numFmtId="0" fontId="16" fillId="0" borderId="0" xfId="0" applyFont="1" applyFill="1" applyBorder="1" applyAlignment="1"/>
    <xf numFmtId="0" fontId="14" fillId="0" borderId="4" xfId="0" applyFont="1" applyFill="1" applyBorder="1" applyAlignment="1">
      <alignment horizontal="centerContinuous"/>
    </xf>
    <xf numFmtId="0" fontId="14" fillId="0" borderId="5" xfId="0" applyFont="1" applyFill="1" applyBorder="1" applyAlignment="1">
      <alignment horizontal="centerContinuous"/>
    </xf>
    <xf numFmtId="5" fontId="14" fillId="0" borderId="6" xfId="0" applyNumberFormat="1" applyFont="1" applyFill="1" applyBorder="1" applyAlignment="1"/>
    <xf numFmtId="5" fontId="14" fillId="0" borderId="3" xfId="0" applyNumberFormat="1" applyFont="1" applyFill="1" applyBorder="1" applyAlignment="1"/>
    <xf numFmtId="38" fontId="0" fillId="0" borderId="32" xfId="0" applyNumberFormat="1" applyFont="1" applyFill="1" applyBorder="1" applyAlignment="1"/>
    <xf numFmtId="38" fontId="0" fillId="0" borderId="5" xfId="0" applyNumberFormat="1" applyFont="1" applyFill="1" applyBorder="1" applyAlignment="1"/>
    <xf numFmtId="37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center"/>
    </xf>
    <xf numFmtId="5" fontId="0" fillId="0" borderId="32" xfId="0" applyNumberFormat="1" applyFont="1" applyFill="1" applyBorder="1" applyAlignment="1"/>
    <xf numFmtId="5" fontId="0" fillId="0" borderId="5" xfId="0" applyNumberFormat="1" applyFont="1" applyFill="1" applyBorder="1" applyAlignment="1"/>
    <xf numFmtId="168" fontId="0" fillId="0" borderId="8" xfId="1" applyNumberFormat="1" applyFont="1" applyFill="1" applyBorder="1" applyAlignment="1"/>
    <xf numFmtId="0" fontId="4" fillId="0" borderId="26" xfId="0" applyNumberFormat="1" applyFont="1" applyFill="1" applyBorder="1" applyAlignment="1">
      <alignment horizontal="center" wrapText="1"/>
    </xf>
    <xf numFmtId="0" fontId="4" fillId="0" borderId="2" xfId="0" applyNumberFormat="1" applyFont="1" applyFill="1" applyBorder="1" applyAlignment="1">
      <alignment horizontal="center" wrapText="1"/>
    </xf>
    <xf numFmtId="37" fontId="4" fillId="0" borderId="33" xfId="0" applyNumberFormat="1" applyFont="1" applyFill="1" applyBorder="1" applyAlignment="1">
      <alignment horizontal="right"/>
    </xf>
    <xf numFmtId="37" fontId="4" fillId="0" borderId="11" xfId="0" applyNumberFormat="1" applyFont="1" applyFill="1" applyBorder="1" applyAlignment="1">
      <alignment horizontal="right"/>
    </xf>
    <xf numFmtId="38" fontId="4" fillId="0" borderId="33" xfId="0" applyNumberFormat="1" applyFont="1" applyFill="1" applyBorder="1" applyAlignment="1">
      <alignment horizontal="center"/>
    </xf>
    <xf numFmtId="38" fontId="4" fillId="0" borderId="11" xfId="0" applyNumberFormat="1" applyFont="1" applyFill="1" applyBorder="1" applyAlignment="1">
      <alignment horizontal="center"/>
    </xf>
    <xf numFmtId="38" fontId="0" fillId="0" borderId="33" xfId="0" applyNumberFormat="1" applyFont="1" applyFill="1" applyBorder="1" applyAlignment="1"/>
    <xf numFmtId="38" fontId="0" fillId="0" borderId="11" xfId="0" applyNumberFormat="1" applyFont="1" applyFill="1" applyBorder="1" applyAlignment="1"/>
    <xf numFmtId="38" fontId="0" fillId="0" borderId="4" xfId="0" applyNumberFormat="1" applyFont="1" applyFill="1" applyBorder="1" applyAlignment="1"/>
    <xf numFmtId="166" fontId="4" fillId="0" borderId="33" xfId="0" applyNumberFormat="1" applyFont="1" applyFill="1" applyBorder="1" applyAlignment="1">
      <alignment horizontal="center"/>
    </xf>
    <xf numFmtId="166" fontId="4" fillId="0" borderId="11" xfId="0" applyNumberFormat="1" applyFont="1" applyFill="1" applyBorder="1" applyAlignment="1">
      <alignment horizontal="center"/>
    </xf>
    <xf numFmtId="166" fontId="4" fillId="0" borderId="32" xfId="0" applyNumberFormat="1" applyFont="1" applyFill="1" applyBorder="1" applyAlignment="1">
      <alignment horizontal="center"/>
    </xf>
    <xf numFmtId="166" fontId="4" fillId="0" borderId="4" xfId="0" applyNumberFormat="1" applyFont="1" applyFill="1" applyBorder="1" applyAlignment="1">
      <alignment horizontal="center"/>
    </xf>
    <xf numFmtId="5" fontId="0" fillId="0" borderId="33" xfId="0" applyNumberFormat="1" applyFont="1" applyFill="1" applyBorder="1" applyAlignment="1"/>
    <xf numFmtId="5" fontId="0" fillId="0" borderId="11" xfId="0" applyNumberFormat="1" applyFont="1" applyFill="1" applyBorder="1" applyAlignment="1"/>
    <xf numFmtId="5" fontId="13" fillId="0" borderId="34" xfId="0" applyNumberFormat="1" applyFont="1" applyFill="1" applyBorder="1" applyAlignment="1"/>
    <xf numFmtId="5" fontId="13" fillId="0" borderId="9" xfId="0" applyNumberFormat="1" applyFont="1" applyFill="1" applyBorder="1" applyAlignment="1"/>
    <xf numFmtId="38" fontId="0" fillId="0" borderId="18" xfId="0" quotePrefix="1" applyNumberFormat="1" applyFill="1" applyBorder="1" applyAlignment="1">
      <alignment horizontal="left"/>
    </xf>
    <xf numFmtId="167" fontId="4" fillId="0" borderId="19" xfId="4" applyNumberFormat="1" applyFont="1" applyFill="1" applyBorder="1" applyAlignment="1">
      <alignment horizontal="right"/>
    </xf>
    <xf numFmtId="43" fontId="4" fillId="0" borderId="0" xfId="1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43" fontId="4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quotePrefix="1" applyFont="1" applyBorder="1" applyAlignment="1">
      <alignment horizontal="center" wrapText="1"/>
    </xf>
    <xf numFmtId="0" fontId="4" fillId="0" borderId="5" xfId="0" quotePrefix="1" applyFont="1" applyBorder="1" applyAlignment="1">
      <alignment horizontal="center" wrapText="1"/>
    </xf>
    <xf numFmtId="0" fontId="4" fillId="0" borderId="3" xfId="0" quotePrefix="1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quotePrefix="1" applyFont="1" applyBorder="1" applyAlignment="1">
      <alignment horizontal="center"/>
    </xf>
  </cellXfs>
  <cellStyles count="12">
    <cellStyle name="Comma" xfId="1" builtinId="3"/>
    <cellStyle name="Comma 2" xfId="7"/>
    <cellStyle name="Comma 3" xfId="2"/>
    <cellStyle name="Comma 4" xfId="9"/>
    <cellStyle name="Currency" xfId="3" builtinId="4"/>
    <cellStyle name="Currency 2" xfId="10"/>
    <cellStyle name="Normal" xfId="0" builtinId="0"/>
    <cellStyle name="Normal 2" xfId="5"/>
    <cellStyle name="Normal 3" xfId="8"/>
    <cellStyle name="Normal 4" xfId="11"/>
    <cellStyle name="Percent" xfId="4" builtinId="5"/>
    <cellStyle name="Percent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485775</xdr:colOff>
      <xdr:row>169</xdr:row>
      <xdr:rowOff>85725</xdr:rowOff>
    </xdr:from>
    <xdr:to>
      <xdr:col>5</xdr:col>
      <xdr:colOff>685800</xdr:colOff>
      <xdr:row>180</xdr:row>
      <xdr:rowOff>190500</xdr:rowOff>
    </xdr:to>
    <xdr:pic>
      <xdr:nvPicPr>
        <xdr:cNvPr id="2028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5400" y="32385000"/>
          <a:ext cx="4286250" cy="2305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33CCCC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33CCCC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rgb="FFC00000"/>
    <pageSetUpPr fitToPage="1"/>
  </sheetPr>
  <dimension ref="A1:AE307"/>
  <sheetViews>
    <sheetView view="pageBreakPreview" zoomScale="75" zoomScaleNormal="100" zoomScaleSheetLayoutView="75" workbookViewId="0">
      <pane xSplit="5" ySplit="10" topLeftCell="F11" activePane="bottomRight" state="frozen"/>
      <selection pane="topRight" activeCell="F1" sqref="F1"/>
      <selection pane="bottomLeft" activeCell="A11" sqref="A11"/>
      <selection pane="bottomRight" activeCell="L13" sqref="L13"/>
    </sheetView>
  </sheetViews>
  <sheetFormatPr defaultRowHeight="15.75" outlineLevelRow="1" outlineLevelCol="1"/>
  <cols>
    <col min="1" max="1" width="7.625" customWidth="1" outlineLevel="1"/>
    <col min="2" max="2" width="7.875" customWidth="1" outlineLevel="1"/>
    <col min="3" max="3" width="5" customWidth="1"/>
    <col min="4" max="4" width="9.375" customWidth="1"/>
    <col min="5" max="5" width="30" customWidth="1"/>
    <col min="6" max="8" width="13.375" hidden="1" customWidth="1" outlineLevel="1"/>
    <col min="9" max="9" width="16.25" hidden="1" customWidth="1" outlineLevel="1"/>
    <col min="10" max="10" width="16.25" bestFit="1" customWidth="1" collapsed="1"/>
    <col min="11" max="11" width="16.25" bestFit="1" customWidth="1"/>
    <col min="12" max="19" width="13.375" customWidth="1"/>
    <col min="20" max="20" width="6" customWidth="1"/>
    <col min="21" max="22" width="13.375" customWidth="1"/>
    <col min="23" max="23" width="12.125" bestFit="1" customWidth="1"/>
    <col min="24" max="24" width="13" style="92" bestFit="1" customWidth="1"/>
    <col min="25" max="25" width="23.5" customWidth="1"/>
    <col min="26" max="26" width="13" customWidth="1"/>
    <col min="27" max="27" width="13.5" customWidth="1"/>
    <col min="28" max="30" width="10.5" bestFit="1" customWidth="1"/>
    <col min="31" max="31" width="12" bestFit="1" customWidth="1"/>
    <col min="32" max="32" width="12.5" bestFit="1" customWidth="1"/>
    <col min="33" max="33" width="10" bestFit="1" customWidth="1"/>
  </cols>
  <sheetData>
    <row r="1" spans="1:24">
      <c r="A1">
        <v>1</v>
      </c>
      <c r="B1">
        <f>+A1+1</f>
        <v>2</v>
      </c>
      <c r="C1">
        <f t="shared" ref="C1:U1" si="0">+B1+1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f t="shared" si="0"/>
        <v>7</v>
      </c>
      <c r="H1">
        <f t="shared" si="0"/>
        <v>8</v>
      </c>
      <c r="I1">
        <f t="shared" si="0"/>
        <v>9</v>
      </c>
      <c r="J1">
        <f t="shared" si="0"/>
        <v>10</v>
      </c>
      <c r="K1">
        <f t="shared" si="0"/>
        <v>11</v>
      </c>
      <c r="L1">
        <f t="shared" si="0"/>
        <v>12</v>
      </c>
      <c r="M1">
        <f t="shared" si="0"/>
        <v>13</v>
      </c>
      <c r="N1">
        <f t="shared" si="0"/>
        <v>14</v>
      </c>
      <c r="O1">
        <f t="shared" si="0"/>
        <v>15</v>
      </c>
      <c r="P1">
        <f t="shared" si="0"/>
        <v>16</v>
      </c>
      <c r="Q1">
        <f t="shared" si="0"/>
        <v>17</v>
      </c>
      <c r="R1">
        <f t="shared" si="0"/>
        <v>18</v>
      </c>
      <c r="U1">
        <f t="shared" si="0"/>
        <v>1</v>
      </c>
    </row>
    <row r="2" spans="1:24" ht="19.5" thickBot="1">
      <c r="C2" s="35" t="s">
        <v>131</v>
      </c>
      <c r="D2" s="36"/>
      <c r="E2" s="36"/>
      <c r="F2" s="36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1:24" ht="18.75">
      <c r="C3" s="33" t="s">
        <v>228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</row>
    <row r="4" spans="1:24" ht="18.75">
      <c r="C4" s="265" t="e">
        <f>CONCATENATE("For the Fiscal Year Ending September 30, ",Lookup_Yr)</f>
        <v>#NAME?</v>
      </c>
      <c r="D4" s="265"/>
      <c r="E4" s="265"/>
      <c r="F4" s="265"/>
      <c r="G4" s="265"/>
      <c r="H4" s="265"/>
      <c r="I4" s="265"/>
      <c r="J4" s="2"/>
      <c r="K4" s="2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</row>
    <row r="5" spans="1:24" ht="18.75">
      <c r="D5" s="1"/>
    </row>
    <row r="7" spans="1:24">
      <c r="F7" s="15" t="s">
        <v>0</v>
      </c>
      <c r="G7" s="23"/>
      <c r="H7" s="23"/>
      <c r="I7" s="54" t="s">
        <v>0</v>
      </c>
      <c r="J7" s="54" t="s">
        <v>0</v>
      </c>
      <c r="K7" s="54" t="s">
        <v>0</v>
      </c>
      <c r="L7" s="54" t="s">
        <v>0</v>
      </c>
      <c r="M7" s="54" t="s">
        <v>0</v>
      </c>
      <c r="N7" s="205" t="s">
        <v>0</v>
      </c>
      <c r="O7" s="96" t="s">
        <v>13</v>
      </c>
      <c r="P7" s="96" t="s">
        <v>13</v>
      </c>
      <c r="Q7" s="96" t="s">
        <v>13</v>
      </c>
      <c r="R7" s="96" t="s">
        <v>13</v>
      </c>
      <c r="S7" s="208"/>
      <c r="T7" s="208"/>
      <c r="U7" s="96" t="s">
        <v>290</v>
      </c>
      <c r="V7" s="208"/>
    </row>
    <row r="8" spans="1:24">
      <c r="A8" s="3" t="s">
        <v>21</v>
      </c>
      <c r="B8" s="3"/>
      <c r="C8" s="4"/>
      <c r="F8" s="45">
        <v>2000</v>
      </c>
      <c r="G8" s="45">
        <f t="shared" ref="G8:L8" si="1">+F8+1</f>
        <v>2001</v>
      </c>
      <c r="H8" s="45">
        <f t="shared" si="1"/>
        <v>2002</v>
      </c>
      <c r="I8" s="45">
        <f t="shared" si="1"/>
        <v>2003</v>
      </c>
      <c r="J8" s="45">
        <f t="shared" si="1"/>
        <v>2004</v>
      </c>
      <c r="K8" s="45">
        <f t="shared" si="1"/>
        <v>2005</v>
      </c>
      <c r="L8" s="45">
        <f t="shared" si="1"/>
        <v>2006</v>
      </c>
      <c r="M8" s="45">
        <f t="shared" ref="M8:R8" si="2">+L8+1</f>
        <v>2007</v>
      </c>
      <c r="N8" s="45">
        <f t="shared" si="2"/>
        <v>2008</v>
      </c>
      <c r="O8" s="45">
        <f t="shared" si="2"/>
        <v>2009</v>
      </c>
      <c r="P8" s="45">
        <f t="shared" si="2"/>
        <v>2010</v>
      </c>
      <c r="Q8" s="45">
        <f t="shared" si="2"/>
        <v>2011</v>
      </c>
      <c r="R8" s="45">
        <f t="shared" si="2"/>
        <v>2012</v>
      </c>
      <c r="S8" s="160"/>
      <c r="T8" s="160"/>
      <c r="U8" s="247" t="s">
        <v>291</v>
      </c>
      <c r="V8" s="189"/>
    </row>
    <row r="9" spans="1:24">
      <c r="A9" s="3"/>
      <c r="B9" s="3"/>
      <c r="C9" s="4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</row>
    <row r="10" spans="1:24">
      <c r="A10" s="3"/>
      <c r="B10" s="3"/>
      <c r="C10" s="163" t="s">
        <v>71</v>
      </c>
      <c r="D10" s="12"/>
      <c r="E10" s="13"/>
      <c r="F10" s="14">
        <f>SUM(F5:F9)</f>
        <v>2000</v>
      </c>
      <c r="G10" s="14">
        <f>SUM(G5:G9)</f>
        <v>2001</v>
      </c>
      <c r="H10" s="14">
        <f>SUM(H5:H9)</f>
        <v>2002</v>
      </c>
      <c r="I10" s="161">
        <v>13.38</v>
      </c>
      <c r="J10" s="161">
        <v>10.82</v>
      </c>
      <c r="K10" s="161">
        <v>9.99</v>
      </c>
      <c r="L10" s="161">
        <v>8.5</v>
      </c>
      <c r="M10" s="161">
        <v>7.81</v>
      </c>
      <c r="N10" s="161">
        <v>7.77</v>
      </c>
      <c r="O10" s="161">
        <v>7.6000000000000005</v>
      </c>
      <c r="P10" s="161">
        <v>7.5500000000000007</v>
      </c>
      <c r="Q10" s="161">
        <v>7.54</v>
      </c>
      <c r="R10" s="161">
        <v>7.45</v>
      </c>
      <c r="S10" s="245"/>
      <c r="T10" s="245"/>
      <c r="U10" s="161">
        <f>+P10-I10</f>
        <v>-5.83</v>
      </c>
      <c r="V10" s="122">
        <f>+U10/I10</f>
        <v>-0.43572496263079219</v>
      </c>
      <c r="X10" s="198"/>
    </row>
    <row r="11" spans="1:24">
      <c r="A11" s="3"/>
      <c r="B11" s="3"/>
      <c r="C11" s="4"/>
      <c r="F11" s="6"/>
      <c r="G11" s="6"/>
      <c r="H11" s="6"/>
      <c r="X11" s="198"/>
    </row>
    <row r="12" spans="1:24" ht="15.75" customHeight="1" outlineLevel="1">
      <c r="A12" s="3"/>
      <c r="B12" s="3"/>
      <c r="C12" s="4" t="s">
        <v>1</v>
      </c>
      <c r="D12" s="4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X12" s="198"/>
    </row>
    <row r="13" spans="1:24" ht="15.75" customHeight="1" outlineLevel="1">
      <c r="A13" s="29"/>
      <c r="B13" s="8"/>
      <c r="C13" s="4"/>
      <c r="D13" t="s">
        <v>173</v>
      </c>
      <c r="F13" s="9" t="e">
        <f>+#REF!</f>
        <v>#REF!</v>
      </c>
      <c r="G13" s="9" t="e">
        <f>+#REF!</f>
        <v>#REF!</v>
      </c>
      <c r="H13" s="9" t="e">
        <f>+#REF!</f>
        <v>#REF!</v>
      </c>
      <c r="I13" s="9" t="e">
        <f>+#REF!</f>
        <v>#REF!</v>
      </c>
      <c r="J13" s="9" t="e">
        <f>+#REF!</f>
        <v>#REF!</v>
      </c>
      <c r="K13" s="9" t="e">
        <f>+#REF!</f>
        <v>#REF!</v>
      </c>
      <c r="L13" s="9" t="e">
        <f>+#REF!</f>
        <v>#REF!</v>
      </c>
      <c r="M13" s="9" t="e">
        <f>+#REF!</f>
        <v>#REF!</v>
      </c>
      <c r="N13" s="9" t="e">
        <f>+#REF!</f>
        <v>#REF!</v>
      </c>
      <c r="O13" s="9" t="e">
        <f>+#REF!</f>
        <v>#REF!</v>
      </c>
      <c r="P13" s="9" t="e">
        <f>+#REF!</f>
        <v>#REF!</v>
      </c>
      <c r="Q13" s="9" t="e">
        <f>+#REF!</f>
        <v>#REF!</v>
      </c>
      <c r="R13" s="9" t="e">
        <f>+#REF!</f>
        <v>#REF!</v>
      </c>
      <c r="S13" s="9"/>
      <c r="T13" s="9"/>
      <c r="U13" s="9" t="e">
        <f>+#REF!</f>
        <v>#REF!</v>
      </c>
      <c r="V13" s="9"/>
      <c r="X13" s="198"/>
    </row>
    <row r="14" spans="1:24" ht="15.75" customHeight="1" outlineLevel="1">
      <c r="A14" s="30"/>
      <c r="B14" s="8"/>
      <c r="C14" s="4"/>
      <c r="D14" t="s">
        <v>105</v>
      </c>
      <c r="F14" s="10" t="e">
        <f>+#REF!</f>
        <v>#REF!</v>
      </c>
      <c r="G14" s="10" t="e">
        <f>+#REF!</f>
        <v>#REF!</v>
      </c>
      <c r="H14" s="10" t="e">
        <f>+#REF!</f>
        <v>#REF!</v>
      </c>
      <c r="I14" s="10" t="e">
        <f>+#REF!</f>
        <v>#REF!</v>
      </c>
      <c r="J14" s="10" t="e">
        <f>+#REF!</f>
        <v>#REF!</v>
      </c>
      <c r="K14" s="10" t="e">
        <f>+#REF!</f>
        <v>#REF!</v>
      </c>
      <c r="L14" s="10" t="e">
        <f>+#REF!</f>
        <v>#REF!</v>
      </c>
      <c r="M14" s="10" t="e">
        <f>+#REF!</f>
        <v>#REF!</v>
      </c>
      <c r="N14" s="10" t="e">
        <f>+#REF!</f>
        <v>#REF!</v>
      </c>
      <c r="O14" s="10" t="e">
        <f>+#REF!</f>
        <v>#REF!</v>
      </c>
      <c r="P14" s="10" t="e">
        <f>+#REF!</f>
        <v>#REF!</v>
      </c>
      <c r="Q14" s="10" t="e">
        <f>+#REF!</f>
        <v>#REF!</v>
      </c>
      <c r="R14" s="10" t="e">
        <f>+#REF!</f>
        <v>#REF!</v>
      </c>
      <c r="S14" s="10"/>
      <c r="T14" s="10"/>
      <c r="U14" s="10" t="e">
        <f>+#REF!</f>
        <v>#REF!</v>
      </c>
      <c r="V14" s="10"/>
      <c r="X14" s="198"/>
    </row>
    <row r="15" spans="1:24" ht="15.75" customHeight="1" outlineLevel="1">
      <c r="A15" s="30"/>
      <c r="B15" s="8"/>
      <c r="C15" s="4"/>
      <c r="D15" t="s">
        <v>51</v>
      </c>
      <c r="F15" s="10" t="e">
        <f>+#REF!</f>
        <v>#REF!</v>
      </c>
      <c r="G15" s="10" t="e">
        <f>+#REF!</f>
        <v>#REF!</v>
      </c>
      <c r="H15" s="10" t="e">
        <f>+#REF!</f>
        <v>#REF!</v>
      </c>
      <c r="I15" s="10" t="e">
        <f>+#REF!</f>
        <v>#REF!</v>
      </c>
      <c r="J15" s="10" t="e">
        <f>+#REF!</f>
        <v>#REF!</v>
      </c>
      <c r="K15" s="10" t="e">
        <f>+#REF!</f>
        <v>#REF!</v>
      </c>
      <c r="L15" s="10" t="e">
        <f>+#REF!</f>
        <v>#REF!</v>
      </c>
      <c r="M15" s="10" t="e">
        <f>+#REF!</f>
        <v>#REF!</v>
      </c>
      <c r="N15" s="10" t="e">
        <f>+#REF!</f>
        <v>#REF!</v>
      </c>
      <c r="O15" s="10" t="e">
        <f>+#REF!</f>
        <v>#REF!</v>
      </c>
      <c r="P15" s="10" t="e">
        <f>+#REF!</f>
        <v>#REF!</v>
      </c>
      <c r="Q15" s="10" t="e">
        <f>+#REF!</f>
        <v>#REF!</v>
      </c>
      <c r="R15" s="10" t="e">
        <f>+#REF!</f>
        <v>#REF!</v>
      </c>
      <c r="S15" s="10"/>
      <c r="T15" s="10"/>
      <c r="U15" s="10" t="e">
        <f>+#REF!</f>
        <v>#REF!</v>
      </c>
      <c r="V15" s="10"/>
      <c r="X15" s="198"/>
    </row>
    <row r="16" spans="1:24" ht="15.75" customHeight="1" outlineLevel="1">
      <c r="A16" s="30"/>
      <c r="B16" s="8"/>
      <c r="C16" s="4"/>
      <c r="D16" t="s">
        <v>206</v>
      </c>
      <c r="F16" s="10" t="e">
        <f>+#REF!</f>
        <v>#REF!</v>
      </c>
      <c r="G16" s="10" t="e">
        <f>+#REF!</f>
        <v>#REF!</v>
      </c>
      <c r="H16" s="10" t="e">
        <f>+#REF!</f>
        <v>#REF!</v>
      </c>
      <c r="I16" s="10" t="e">
        <f>+#REF!</f>
        <v>#REF!</v>
      </c>
      <c r="J16" s="10" t="e">
        <f>+#REF!</f>
        <v>#REF!</v>
      </c>
      <c r="K16" s="10" t="e">
        <f>+#REF!</f>
        <v>#REF!</v>
      </c>
      <c r="L16" s="10" t="e">
        <f>+#REF!</f>
        <v>#REF!</v>
      </c>
      <c r="M16" s="10" t="e">
        <f>+#REF!</f>
        <v>#REF!</v>
      </c>
      <c r="N16" s="10" t="e">
        <f>+#REF!</f>
        <v>#REF!</v>
      </c>
      <c r="O16" s="10" t="e">
        <f>+#REF!</f>
        <v>#REF!</v>
      </c>
      <c r="P16" s="10" t="e">
        <f>+#REF!</f>
        <v>#REF!</v>
      </c>
      <c r="Q16" s="10" t="e">
        <f>+#REF!</f>
        <v>#REF!</v>
      </c>
      <c r="R16" s="10" t="e">
        <f>+#REF!</f>
        <v>#REF!</v>
      </c>
      <c r="S16" s="10"/>
      <c r="T16" s="10"/>
      <c r="U16" s="10" t="e">
        <f>+#REF!</f>
        <v>#REF!</v>
      </c>
      <c r="V16" s="10"/>
      <c r="X16" s="198"/>
    </row>
    <row r="17" spans="1:26" ht="15.75" customHeight="1" outlineLevel="1">
      <c r="A17" s="30"/>
      <c r="B17" s="8"/>
      <c r="C17" s="4"/>
      <c r="D17" t="s">
        <v>227</v>
      </c>
      <c r="F17" s="10" t="e">
        <f>+#REF!-SUM('Comparison Summary - Actual'!F13:F16)</f>
        <v>#REF!</v>
      </c>
      <c r="G17" s="10" t="e">
        <f>+#REF!-SUM('Comparison Summary - Actual'!G13:G16)</f>
        <v>#REF!</v>
      </c>
      <c r="H17" s="10" t="e">
        <f>+#REF!-SUM('Comparison Summary - Actual'!H13:H16)</f>
        <v>#REF!</v>
      </c>
      <c r="I17" s="10" t="e">
        <f>+#REF!-SUM('Comparison Summary - Actual'!I13:I16)</f>
        <v>#REF!</v>
      </c>
      <c r="J17" s="10" t="e">
        <f>+#REF!-SUM('Comparison Summary - Actual'!J13:J16)</f>
        <v>#REF!</v>
      </c>
      <c r="K17" s="10" t="e">
        <f>+#REF!-SUM('Comparison Summary - Actual'!K13:K16)</f>
        <v>#REF!</v>
      </c>
      <c r="L17" s="10" t="e">
        <f>+#REF!-SUM('Comparison Summary - Actual'!L13:L16)</f>
        <v>#REF!</v>
      </c>
      <c r="M17" s="10" t="e">
        <f>+#REF!-SUM('Comparison Summary - Actual'!M13:M16)</f>
        <v>#REF!</v>
      </c>
      <c r="N17" s="10" t="e">
        <f>+#REF!-SUM('Comparison Summary - Actual'!N13:N16)</f>
        <v>#REF!</v>
      </c>
      <c r="O17" s="10" t="e">
        <f>+#REF!-SUM('Comparison Summary - Actual'!O13:O16)</f>
        <v>#REF!</v>
      </c>
      <c r="P17" s="10" t="e">
        <f>+#REF!-SUM('Comparison Summary - Actual'!P13:P16)</f>
        <v>#REF!</v>
      </c>
      <c r="Q17" s="10" t="e">
        <f>+#REF!-SUM('Comparison Summary - Actual'!Q13:Q16)</f>
        <v>#REF!</v>
      </c>
      <c r="R17" s="10" t="e">
        <f>+#REF!-SUM('Comparison Summary - Actual'!R13:R16)</f>
        <v>#REF!</v>
      </c>
      <c r="S17" s="10"/>
      <c r="T17" s="10"/>
      <c r="U17" s="10" t="e">
        <f>+#REF!-SUM('Comparison Summary - Actual'!U13:U16)</f>
        <v>#REF!</v>
      </c>
      <c r="V17" s="10"/>
      <c r="X17" s="198"/>
    </row>
    <row r="18" spans="1:26">
      <c r="A18" s="3"/>
      <c r="B18" s="3"/>
      <c r="C18" s="11" t="s">
        <v>54</v>
      </c>
      <c r="D18" s="12"/>
      <c r="E18" s="13"/>
      <c r="F18" s="14" t="e">
        <f t="shared" ref="F18:O18" si="3">SUM(F13:F17)</f>
        <v>#REF!</v>
      </c>
      <c r="G18" s="14" t="e">
        <f t="shared" si="3"/>
        <v>#REF!</v>
      </c>
      <c r="H18" s="14" t="e">
        <f t="shared" si="3"/>
        <v>#REF!</v>
      </c>
      <c r="I18" s="162" t="e">
        <f t="shared" si="3"/>
        <v>#REF!</v>
      </c>
      <c r="J18" s="162" t="e">
        <f t="shared" si="3"/>
        <v>#REF!</v>
      </c>
      <c r="K18" s="162" t="e">
        <f t="shared" si="3"/>
        <v>#REF!</v>
      </c>
      <c r="L18" s="162" t="e">
        <f t="shared" si="3"/>
        <v>#REF!</v>
      </c>
      <c r="M18" s="162" t="e">
        <f t="shared" si="3"/>
        <v>#REF!</v>
      </c>
      <c r="N18" s="162" t="e">
        <f t="shared" si="3"/>
        <v>#REF!</v>
      </c>
      <c r="O18" s="162" t="e">
        <f t="shared" si="3"/>
        <v>#REF!</v>
      </c>
      <c r="P18" s="162" t="e">
        <f>SUM(P13:P17)</f>
        <v>#REF!</v>
      </c>
      <c r="Q18" s="162" t="e">
        <f>SUM(Q13:Q17)</f>
        <v>#REF!</v>
      </c>
      <c r="R18" s="162" t="e">
        <f>#REF!</f>
        <v>#REF!</v>
      </c>
      <c r="S18" s="246" t="e">
        <f>+Q18-#REF!</f>
        <v>#REF!</v>
      </c>
      <c r="T18" s="246"/>
      <c r="U18" s="162" t="e">
        <f>+P18-I18</f>
        <v>#REF!</v>
      </c>
      <c r="V18" s="122" t="e">
        <f>+U18/I18</f>
        <v>#REF!</v>
      </c>
      <c r="X18" s="198"/>
      <c r="Y18" s="90"/>
      <c r="Z18" s="94"/>
    </row>
    <row r="19" spans="1:26">
      <c r="A19" s="3"/>
      <c r="B19" s="3"/>
      <c r="C19" s="4"/>
      <c r="D19" s="4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X19" s="198"/>
      <c r="Y19" s="90"/>
      <c r="Z19" s="94"/>
    </row>
    <row r="20" spans="1:26" ht="15.75" hidden="1" customHeight="1" outlineLevel="1">
      <c r="A20" s="3"/>
      <c r="B20" s="3"/>
      <c r="C20" s="4" t="s">
        <v>55</v>
      </c>
      <c r="D20" s="4"/>
      <c r="F20" s="10"/>
      <c r="G20" s="10"/>
      <c r="H20" s="10"/>
      <c r="I20" s="10"/>
      <c r="J20" s="10"/>
      <c r="K20" s="10"/>
      <c r="L20" s="10"/>
      <c r="M20" s="10"/>
      <c r="N20" s="10"/>
      <c r="O20" s="28"/>
      <c r="P20" s="28"/>
      <c r="Q20" s="28"/>
      <c r="R20" s="28"/>
      <c r="S20" s="28"/>
      <c r="T20" s="28"/>
      <c r="U20" s="28"/>
      <c r="V20" s="28"/>
      <c r="X20" s="198"/>
      <c r="Y20" s="90"/>
    </row>
    <row r="21" spans="1:26" ht="15.75" hidden="1" customHeight="1" outlineLevel="1">
      <c r="A21" s="63">
        <v>51100</v>
      </c>
      <c r="B21" s="8"/>
      <c r="C21" s="4"/>
      <c r="D21" t="e">
        <f t="shared" ref="D21:D29" si="4">VLOOKUP(A21,LookupB,2,FALSE)</f>
        <v>#NAME?</v>
      </c>
      <c r="F21" s="10" t="e">
        <f>VLOOKUP($A21,AcctDataPY,#REF!,0)</f>
        <v>#NAME?</v>
      </c>
      <c r="G21" s="10" t="e">
        <f>VLOOKUP($A21,AcctDataPY,#REF!,0)</f>
        <v>#NAME?</v>
      </c>
      <c r="H21" s="10" t="e">
        <f>VLOOKUP($A21,AcctDataPY,#REF!,0)</f>
        <v>#NAME?</v>
      </c>
      <c r="I21" s="10">
        <v>4991528.2300000004</v>
      </c>
      <c r="J21" s="10">
        <v>4996327.3</v>
      </c>
      <c r="K21" s="98">
        <f t="shared" ref="K21:K29" si="5">IF(ISERROR(VLOOKUP($A21,$A$168:$O$295,11,0)),0,VLOOKUP($A21,$A$168:$O$295,11,0))</f>
        <v>0</v>
      </c>
      <c r="L21" s="98">
        <f t="shared" ref="L21:L29" si="6">IF(ISERROR(VLOOKUP($A21,$A$168:$O$295,12,0)),0,VLOOKUP($A21,$A$168:$O$295,12,0))</f>
        <v>0</v>
      </c>
      <c r="M21" s="98">
        <f t="shared" ref="M21:M29" si="7">IF(ISERROR(VLOOKUP($A21,$A$168:$O$295,13,0)),0,VLOOKUP($A21,$A$168:$O$295,13,0))</f>
        <v>0</v>
      </c>
      <c r="N21" s="98">
        <f t="shared" ref="N21:N29" si="8">IF(ISERROR(VLOOKUP($A21,$A$168:$O$295,14,0)),0,VLOOKUP($A21,$A$168:$O$295,14,0))</f>
        <v>0</v>
      </c>
      <c r="O21" s="98">
        <f t="shared" ref="O21:O29" si="9">IF(ISERROR(VLOOKUP($A21,$A$168:$O$295,15,0)),0,VLOOKUP($A21,$A$168:$O$295,15,0))</f>
        <v>0</v>
      </c>
      <c r="P21" s="98">
        <f t="shared" ref="P21:P29" si="10">IF(ISERROR(VLOOKUP($A21,$A$168:$P$295,16,0)),0,VLOOKUP($A21,$A$168:$P$295,16,0))</f>
        <v>0</v>
      </c>
      <c r="Q21" s="98">
        <f t="shared" ref="Q21:R29" si="11">IF(ISERROR(VLOOKUP($A21,$A$168:$Q$295,17,0)),0,VLOOKUP($A21,$A$168:$Q$295,17,0))</f>
        <v>0</v>
      </c>
      <c r="R21" s="98">
        <f t="shared" si="11"/>
        <v>0</v>
      </c>
      <c r="S21" s="98"/>
      <c r="T21" s="98"/>
      <c r="U21" s="98">
        <f t="shared" ref="U21:U29" si="12">IF(ISERROR(VLOOKUP($A21,$A$168:$P$295,16,0)),0,VLOOKUP($A21,$A$168:$P$295,16,0))</f>
        <v>0</v>
      </c>
      <c r="V21" s="98"/>
      <c r="X21" s="198"/>
      <c r="Y21" s="90"/>
    </row>
    <row r="22" spans="1:26" ht="15.75" hidden="1" customHeight="1" outlineLevel="1">
      <c r="A22" s="63">
        <v>51200</v>
      </c>
      <c r="B22" s="8"/>
      <c r="C22" s="4"/>
      <c r="D22" t="e">
        <f t="shared" si="4"/>
        <v>#NAME?</v>
      </c>
      <c r="F22" s="10" t="e">
        <f>VLOOKUP($A22,AcctDataPY,#REF!,0)</f>
        <v>#NAME?</v>
      </c>
      <c r="G22" s="10" t="e">
        <f>VLOOKUP($A22,AcctDataPY,#REF!,0)</f>
        <v>#NAME?</v>
      </c>
      <c r="H22" s="10" t="e">
        <f>VLOOKUP($A22,AcctDataPY,#REF!,0)</f>
        <v>#NAME?</v>
      </c>
      <c r="I22" s="10">
        <v>2029592.29</v>
      </c>
      <c r="J22" s="10">
        <v>2088509.64</v>
      </c>
      <c r="K22" s="98">
        <f t="shared" si="5"/>
        <v>0</v>
      </c>
      <c r="L22" s="98">
        <f t="shared" si="6"/>
        <v>0</v>
      </c>
      <c r="M22" s="98">
        <f t="shared" si="7"/>
        <v>0</v>
      </c>
      <c r="N22" s="98">
        <f t="shared" si="8"/>
        <v>0</v>
      </c>
      <c r="O22" s="98">
        <f t="shared" si="9"/>
        <v>0</v>
      </c>
      <c r="P22" s="98">
        <f t="shared" si="10"/>
        <v>0</v>
      </c>
      <c r="Q22" s="98">
        <f t="shared" si="11"/>
        <v>0</v>
      </c>
      <c r="R22" s="98">
        <f t="shared" si="11"/>
        <v>0</v>
      </c>
      <c r="S22" s="98"/>
      <c r="T22" s="98"/>
      <c r="U22" s="98">
        <f t="shared" si="12"/>
        <v>0</v>
      </c>
      <c r="V22" s="98"/>
      <c r="X22" s="198"/>
      <c r="Y22" s="90"/>
    </row>
    <row r="23" spans="1:26" ht="15.75" hidden="1" customHeight="1" outlineLevel="1">
      <c r="A23" s="63">
        <v>51300</v>
      </c>
      <c r="B23" s="8"/>
      <c r="C23" s="4"/>
      <c r="D23" t="e">
        <f t="shared" si="4"/>
        <v>#NAME?</v>
      </c>
      <c r="F23" s="10" t="e">
        <f>VLOOKUP($A23,AcctDataPY,#REF!,0)</f>
        <v>#NAME?</v>
      </c>
      <c r="G23" s="10" t="e">
        <f>VLOOKUP($A23,AcctDataPY,#REF!,0)</f>
        <v>#NAME?</v>
      </c>
      <c r="H23" s="10" t="e">
        <f>VLOOKUP($A23,AcctDataPY,#REF!,0)</f>
        <v>#NAME?</v>
      </c>
      <c r="I23" s="10">
        <v>403761.33</v>
      </c>
      <c r="J23" s="10">
        <v>422981.17</v>
      </c>
      <c r="K23" s="98">
        <f t="shared" si="5"/>
        <v>0</v>
      </c>
      <c r="L23" s="98">
        <f t="shared" si="6"/>
        <v>0</v>
      </c>
      <c r="M23" s="98">
        <f t="shared" si="7"/>
        <v>0</v>
      </c>
      <c r="N23" s="98">
        <f t="shared" si="8"/>
        <v>0</v>
      </c>
      <c r="O23" s="98">
        <f t="shared" si="9"/>
        <v>0</v>
      </c>
      <c r="P23" s="98">
        <f t="shared" si="10"/>
        <v>0</v>
      </c>
      <c r="Q23" s="98">
        <f t="shared" si="11"/>
        <v>0</v>
      </c>
      <c r="R23" s="98">
        <f t="shared" si="11"/>
        <v>0</v>
      </c>
      <c r="S23" s="98"/>
      <c r="T23" s="98"/>
      <c r="U23" s="98">
        <f t="shared" si="12"/>
        <v>0</v>
      </c>
      <c r="V23" s="98"/>
      <c r="X23" s="198"/>
      <c r="Y23" s="90"/>
    </row>
    <row r="24" spans="1:26" ht="15.75" hidden="1" customHeight="1" outlineLevel="1">
      <c r="A24" s="63">
        <v>51400</v>
      </c>
      <c r="B24" s="8"/>
      <c r="C24" s="4"/>
      <c r="D24" t="e">
        <f t="shared" si="4"/>
        <v>#NAME?</v>
      </c>
      <c r="F24" s="10" t="e">
        <f>VLOOKUP($A24,AcctDataPY,#REF!,0)</f>
        <v>#NAME?</v>
      </c>
      <c r="G24" s="10" t="e">
        <f>VLOOKUP($A24,AcctDataPY,#REF!,0)</f>
        <v>#NAME?</v>
      </c>
      <c r="H24" s="10" t="e">
        <f>VLOOKUP($A24,AcctDataPY,#REF!,0)</f>
        <v>#NAME?</v>
      </c>
      <c r="I24" s="10">
        <v>27844.2</v>
      </c>
      <c r="J24" s="10">
        <v>22326.400000000001</v>
      </c>
      <c r="K24" s="98">
        <f t="shared" si="5"/>
        <v>0</v>
      </c>
      <c r="L24" s="98">
        <f t="shared" si="6"/>
        <v>0</v>
      </c>
      <c r="M24" s="98">
        <f t="shared" si="7"/>
        <v>0</v>
      </c>
      <c r="N24" s="98">
        <f t="shared" si="8"/>
        <v>0</v>
      </c>
      <c r="O24" s="98">
        <f t="shared" si="9"/>
        <v>0</v>
      </c>
      <c r="P24" s="98">
        <f t="shared" si="10"/>
        <v>0</v>
      </c>
      <c r="Q24" s="98">
        <f t="shared" si="11"/>
        <v>0</v>
      </c>
      <c r="R24" s="98">
        <f t="shared" si="11"/>
        <v>0</v>
      </c>
      <c r="S24" s="98"/>
      <c r="T24" s="98"/>
      <c r="U24" s="98">
        <f t="shared" si="12"/>
        <v>0</v>
      </c>
      <c r="V24" s="98"/>
      <c r="X24" s="198"/>
      <c r="Y24" s="90"/>
    </row>
    <row r="25" spans="1:26" ht="15.75" hidden="1" customHeight="1" outlineLevel="1">
      <c r="A25" s="63">
        <v>51500</v>
      </c>
      <c r="B25" s="8"/>
      <c r="C25" s="4"/>
      <c r="D25" t="e">
        <f t="shared" si="4"/>
        <v>#NAME?</v>
      </c>
      <c r="F25" s="10" t="e">
        <f>VLOOKUP($A25,AcctDataPY,#REF!,0)</f>
        <v>#NAME?</v>
      </c>
      <c r="G25" s="10" t="e">
        <f>VLOOKUP($A25,AcctDataPY,#REF!,0)</f>
        <v>#NAME?</v>
      </c>
      <c r="H25" s="10" t="e">
        <f>VLOOKUP($A25,AcctDataPY,#REF!,0)</f>
        <v>#NAME?</v>
      </c>
      <c r="I25" s="10">
        <v>553024.17000000004</v>
      </c>
      <c r="J25" s="10">
        <v>572140.22</v>
      </c>
      <c r="K25" s="98">
        <f t="shared" si="5"/>
        <v>0</v>
      </c>
      <c r="L25" s="98">
        <f t="shared" si="6"/>
        <v>0</v>
      </c>
      <c r="M25" s="98">
        <f t="shared" si="7"/>
        <v>0</v>
      </c>
      <c r="N25" s="98">
        <f t="shared" si="8"/>
        <v>0</v>
      </c>
      <c r="O25" s="98">
        <f t="shared" si="9"/>
        <v>0</v>
      </c>
      <c r="P25" s="98">
        <f t="shared" si="10"/>
        <v>0</v>
      </c>
      <c r="Q25" s="98">
        <f t="shared" si="11"/>
        <v>0</v>
      </c>
      <c r="R25" s="98">
        <f t="shared" si="11"/>
        <v>0</v>
      </c>
      <c r="S25" s="98"/>
      <c r="T25" s="98"/>
      <c r="U25" s="98">
        <f t="shared" si="12"/>
        <v>0</v>
      </c>
      <c r="V25" s="98"/>
      <c r="X25" s="198"/>
      <c r="Y25" s="90"/>
    </row>
    <row r="26" spans="1:26" ht="15.75" hidden="1" customHeight="1" outlineLevel="1">
      <c r="A26" s="63">
        <v>51600</v>
      </c>
      <c r="B26" s="8"/>
      <c r="C26" s="4"/>
      <c r="D26" t="e">
        <f t="shared" si="4"/>
        <v>#NAME?</v>
      </c>
      <c r="F26" s="10" t="e">
        <f>VLOOKUP($A26,AcctDataPY,#REF!,0)</f>
        <v>#NAME?</v>
      </c>
      <c r="G26" s="10" t="e">
        <f>VLOOKUP($A26,AcctDataPY,#REF!,0)</f>
        <v>#NAME?</v>
      </c>
      <c r="H26" s="10" t="e">
        <f>VLOOKUP($A26,AcctDataPY,#REF!,0)</f>
        <v>#NAME?</v>
      </c>
      <c r="I26" s="10">
        <v>145721.12</v>
      </c>
      <c r="J26" s="10">
        <v>148050.72</v>
      </c>
      <c r="K26" s="98">
        <f t="shared" si="5"/>
        <v>0</v>
      </c>
      <c r="L26" s="98">
        <f t="shared" si="6"/>
        <v>0</v>
      </c>
      <c r="M26" s="98">
        <f t="shared" si="7"/>
        <v>0</v>
      </c>
      <c r="N26" s="98">
        <f t="shared" si="8"/>
        <v>0</v>
      </c>
      <c r="O26" s="98">
        <f t="shared" si="9"/>
        <v>0</v>
      </c>
      <c r="P26" s="98">
        <f t="shared" si="10"/>
        <v>0</v>
      </c>
      <c r="Q26" s="98">
        <f t="shared" si="11"/>
        <v>0</v>
      </c>
      <c r="R26" s="98">
        <f t="shared" si="11"/>
        <v>0</v>
      </c>
      <c r="S26" s="98"/>
      <c r="T26" s="98"/>
      <c r="U26" s="98">
        <f t="shared" si="12"/>
        <v>0</v>
      </c>
      <c r="V26" s="98"/>
      <c r="X26" s="198"/>
      <c r="Y26" s="90"/>
    </row>
    <row r="27" spans="1:26" ht="15.75" hidden="1" customHeight="1" outlineLevel="1">
      <c r="A27" s="63">
        <v>51650</v>
      </c>
      <c r="B27" s="8"/>
      <c r="C27" s="4"/>
      <c r="D27" t="e">
        <f>VLOOKUP(A27,LookupB,2,FALSE)</f>
        <v>#NAME?</v>
      </c>
      <c r="F27" s="10"/>
      <c r="G27" s="10"/>
      <c r="H27" s="10"/>
      <c r="I27" s="10"/>
      <c r="J27" s="10"/>
      <c r="K27" s="98"/>
      <c r="L27" s="98"/>
      <c r="M27" s="98"/>
      <c r="N27" s="98"/>
      <c r="O27" s="98">
        <f t="shared" si="9"/>
        <v>0</v>
      </c>
      <c r="P27" s="98">
        <f t="shared" si="10"/>
        <v>0</v>
      </c>
      <c r="Q27" s="98">
        <f t="shared" si="11"/>
        <v>0</v>
      </c>
      <c r="R27" s="98">
        <f t="shared" si="11"/>
        <v>0</v>
      </c>
      <c r="S27" s="98"/>
      <c r="T27" s="98"/>
      <c r="U27" s="98">
        <f t="shared" si="12"/>
        <v>0</v>
      </c>
      <c r="V27" s="98"/>
      <c r="X27" s="198"/>
      <c r="Y27" s="90"/>
    </row>
    <row r="28" spans="1:26" ht="15.75" hidden="1" customHeight="1" outlineLevel="1">
      <c r="A28" s="63">
        <v>51700</v>
      </c>
      <c r="B28" s="8"/>
      <c r="C28" s="4"/>
      <c r="D28" t="e">
        <f t="shared" si="4"/>
        <v>#NAME?</v>
      </c>
      <c r="F28" s="10" t="e">
        <f>VLOOKUP($A28,AcctDataPY,#REF!,0)</f>
        <v>#NAME?</v>
      </c>
      <c r="G28" s="10" t="e">
        <f>VLOOKUP($A28,AcctDataPY,#REF!,0)</f>
        <v>#NAME?</v>
      </c>
      <c r="H28" s="10" t="e">
        <f>VLOOKUP($A28,AcctDataPY,#REF!,0)</f>
        <v>#NAME?</v>
      </c>
      <c r="I28" s="10">
        <v>737863.36</v>
      </c>
      <c r="J28" s="10">
        <v>641189.81999999995</v>
      </c>
      <c r="K28" s="98">
        <f t="shared" si="5"/>
        <v>0</v>
      </c>
      <c r="L28" s="98">
        <f t="shared" si="6"/>
        <v>0</v>
      </c>
      <c r="M28" s="98">
        <f t="shared" si="7"/>
        <v>0</v>
      </c>
      <c r="N28" s="98">
        <f t="shared" si="8"/>
        <v>0</v>
      </c>
      <c r="O28" s="98">
        <f t="shared" si="9"/>
        <v>0</v>
      </c>
      <c r="P28" s="98">
        <f t="shared" si="10"/>
        <v>0</v>
      </c>
      <c r="Q28" s="98">
        <f t="shared" si="11"/>
        <v>0</v>
      </c>
      <c r="R28" s="98">
        <f t="shared" si="11"/>
        <v>0</v>
      </c>
      <c r="S28" s="98"/>
      <c r="T28" s="98"/>
      <c r="U28" s="98">
        <f t="shared" si="12"/>
        <v>0</v>
      </c>
      <c r="V28" s="98"/>
      <c r="X28" s="198"/>
      <c r="Y28" s="90"/>
    </row>
    <row r="29" spans="1:26" ht="15.75" hidden="1" customHeight="1" outlineLevel="1">
      <c r="A29" s="63">
        <v>51800</v>
      </c>
      <c r="B29" s="8"/>
      <c r="C29" s="4"/>
      <c r="D29" t="e">
        <f t="shared" si="4"/>
        <v>#NAME?</v>
      </c>
      <c r="F29" s="10" t="e">
        <f>VLOOKUP($A29,AcctDataPY,#REF!,0)</f>
        <v>#NAME?</v>
      </c>
      <c r="G29" s="10" t="e">
        <f>VLOOKUP($A29,AcctDataPY,#REF!,0)</f>
        <v>#NAME?</v>
      </c>
      <c r="H29" s="10" t="e">
        <f>VLOOKUP($A29,AcctDataPY,#REF!,0)</f>
        <v>#NAME?</v>
      </c>
      <c r="I29" s="10">
        <v>12572.49</v>
      </c>
      <c r="J29" s="10">
        <v>17126.52</v>
      </c>
      <c r="K29" s="98">
        <f t="shared" si="5"/>
        <v>0</v>
      </c>
      <c r="L29" s="98">
        <f t="shared" si="6"/>
        <v>0</v>
      </c>
      <c r="M29" s="98">
        <f t="shared" si="7"/>
        <v>0</v>
      </c>
      <c r="N29" s="98">
        <f t="shared" si="8"/>
        <v>0</v>
      </c>
      <c r="O29" s="98">
        <f t="shared" si="9"/>
        <v>0</v>
      </c>
      <c r="P29" s="98">
        <f t="shared" si="10"/>
        <v>0</v>
      </c>
      <c r="Q29" s="98">
        <f t="shared" si="11"/>
        <v>0</v>
      </c>
      <c r="R29" s="98">
        <f t="shared" si="11"/>
        <v>0</v>
      </c>
      <c r="S29" s="98"/>
      <c r="T29" s="98"/>
      <c r="U29" s="98">
        <f t="shared" si="12"/>
        <v>0</v>
      </c>
      <c r="V29" s="98"/>
      <c r="X29" s="198"/>
      <c r="Y29" s="90"/>
    </row>
    <row r="30" spans="1:26" collapsed="1">
      <c r="A30" s="3"/>
      <c r="B30" s="3"/>
      <c r="C30" s="11" t="s">
        <v>2</v>
      </c>
      <c r="D30" s="12"/>
      <c r="E30" s="13"/>
      <c r="F30" s="14" t="e">
        <f t="shared" ref="F30:O30" si="13">SUM(F21:F29)</f>
        <v>#NAME?</v>
      </c>
      <c r="G30" s="14" t="e">
        <f t="shared" si="13"/>
        <v>#NAME?</v>
      </c>
      <c r="H30" s="14" t="e">
        <f t="shared" si="13"/>
        <v>#NAME?</v>
      </c>
      <c r="I30" s="14">
        <f t="shared" si="13"/>
        <v>8901907.1900000013</v>
      </c>
      <c r="J30" s="14">
        <f t="shared" si="13"/>
        <v>8908651.7899999991</v>
      </c>
      <c r="K30" s="14">
        <f t="shared" si="13"/>
        <v>0</v>
      </c>
      <c r="L30" s="14">
        <f t="shared" si="13"/>
        <v>0</v>
      </c>
      <c r="M30" s="14">
        <f t="shared" si="13"/>
        <v>0</v>
      </c>
      <c r="N30" s="14">
        <f t="shared" si="13"/>
        <v>0</v>
      </c>
      <c r="O30" s="14">
        <f t="shared" si="13"/>
        <v>0</v>
      </c>
      <c r="P30" s="14">
        <f>SUM(P21:P29)</f>
        <v>0</v>
      </c>
      <c r="Q30" s="14">
        <f>SUM(Q21:Q29)</f>
        <v>0</v>
      </c>
      <c r="R30" s="14">
        <f>SUM(R21:R29)</f>
        <v>0</v>
      </c>
      <c r="S30" s="10" t="e">
        <f>+Q30-#REF!</f>
        <v>#REF!</v>
      </c>
      <c r="T30" s="10"/>
      <c r="U30" s="14">
        <f>+P30-I30</f>
        <v>-8901907.1900000013</v>
      </c>
      <c r="V30" s="122">
        <f>+U30/I30</f>
        <v>-1</v>
      </c>
      <c r="X30" s="198"/>
      <c r="Y30" s="90"/>
      <c r="Z30" s="94"/>
    </row>
    <row r="31" spans="1:26">
      <c r="A31" s="3"/>
      <c r="B31" s="3"/>
      <c r="C31" s="4"/>
      <c r="D31" s="4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187"/>
      <c r="Q31" s="187"/>
      <c r="R31" s="187"/>
      <c r="S31" s="46"/>
      <c r="T31" s="46"/>
      <c r="U31" s="46"/>
      <c r="V31" s="46"/>
      <c r="X31" s="198"/>
      <c r="Y31" s="90"/>
    </row>
    <row r="32" spans="1:26" ht="15.75" hidden="1" customHeight="1" outlineLevel="1">
      <c r="A32" s="3"/>
      <c r="B32" s="3"/>
      <c r="C32" s="4" t="s">
        <v>3</v>
      </c>
      <c r="D32" s="4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Y32" s="90"/>
    </row>
    <row r="33" spans="1:25" ht="15.75" hidden="1" customHeight="1" outlineLevel="1">
      <c r="A33" s="63">
        <v>52000</v>
      </c>
      <c r="B33" s="8"/>
      <c r="C33" s="4"/>
      <c r="D33" t="e">
        <f t="shared" ref="D33:D63" si="14">VLOOKUP(A33,LookupB,2,FALSE)</f>
        <v>#NAME?</v>
      </c>
      <c r="F33" s="10" t="e">
        <f>VLOOKUP($A33,AcctDataPY,#REF!,0)</f>
        <v>#NAME?</v>
      </c>
      <c r="G33" s="10" t="e">
        <f>VLOOKUP($A33,AcctDataPY,#REF!,0)</f>
        <v>#NAME?</v>
      </c>
      <c r="H33" s="10" t="e">
        <f>VLOOKUP($A33,AcctDataPY,#REF!,0)</f>
        <v>#NAME?</v>
      </c>
      <c r="I33" s="10">
        <v>3861.54</v>
      </c>
      <c r="J33" s="10">
        <v>1183.56</v>
      </c>
      <c r="K33" s="98">
        <f t="shared" ref="K33:K64" si="15">IF(ISERROR(VLOOKUP($A33,$A$168:$O$295,11,0)),0,VLOOKUP($A33,$A$168:$O$295,11,0))</f>
        <v>0</v>
      </c>
      <c r="L33" s="98">
        <f t="shared" ref="L33:L64" si="16">IF(ISERROR(VLOOKUP($A33,$A$168:$O$295,12,0)),0,VLOOKUP($A33,$A$168:$O$295,12,0))</f>
        <v>0</v>
      </c>
      <c r="M33" s="98">
        <f t="shared" ref="M33:M64" si="17">IF(ISERROR(VLOOKUP($A33,$A$168:$O$295,13,0)),0,VLOOKUP($A33,$A$168:$O$295,13,0))</f>
        <v>0</v>
      </c>
      <c r="N33" s="98">
        <f t="shared" ref="N33:N64" si="18">IF(ISERROR(VLOOKUP($A33,$A$168:$O$295,14,0)),0,VLOOKUP($A33,$A$168:$O$295,14,0))</f>
        <v>0</v>
      </c>
      <c r="O33" s="98">
        <f t="shared" ref="O33:O64" si="19">IF(ISERROR(VLOOKUP($A33,$A$168:$O$295,15,0)),0,VLOOKUP($A33,$A$168:$O$295,15,0))</f>
        <v>0</v>
      </c>
      <c r="P33" s="98">
        <f t="shared" ref="P33:P64" si="20">IF(ISERROR(VLOOKUP($A33,$A$168:$P$295,16,0)),0,VLOOKUP($A33,$A$168:$P$295,16,0))</f>
        <v>0</v>
      </c>
      <c r="Q33" s="98">
        <f t="shared" ref="Q33:R64" si="21">IF(ISERROR(VLOOKUP($A33,$A$168:$Q$295,17,0)),0,VLOOKUP($A33,$A$168:$Q$295,17,0))</f>
        <v>0</v>
      </c>
      <c r="R33" s="98">
        <f t="shared" si="21"/>
        <v>0</v>
      </c>
      <c r="S33" s="98"/>
      <c r="T33" s="98"/>
      <c r="U33" s="98">
        <f t="shared" ref="U33:U64" si="22">IF(ISERROR(VLOOKUP($A33,$A$168:$P$295,16,0)),0,VLOOKUP($A33,$A$168:$P$295,16,0))</f>
        <v>0</v>
      </c>
      <c r="V33" s="98"/>
      <c r="Y33" s="90"/>
    </row>
    <row r="34" spans="1:25" ht="15.75" hidden="1" customHeight="1" outlineLevel="1">
      <c r="A34" s="63">
        <v>52100</v>
      </c>
      <c r="B34" s="8"/>
      <c r="C34" s="4"/>
      <c r="D34" t="e">
        <f t="shared" si="14"/>
        <v>#NAME?</v>
      </c>
      <c r="F34" s="10" t="e">
        <f>VLOOKUP($A34,AcctDataPY,#REF!,0)</f>
        <v>#NAME?</v>
      </c>
      <c r="G34" s="10" t="e">
        <f>VLOOKUP($A34,AcctDataPY,#REF!,0)</f>
        <v>#NAME?</v>
      </c>
      <c r="H34" s="10" t="e">
        <f>VLOOKUP($A34,AcctDataPY,#REF!,0)</f>
        <v>#NAME?</v>
      </c>
      <c r="I34" s="10">
        <v>264131.3</v>
      </c>
      <c r="J34" s="10">
        <v>61761.440000000002</v>
      </c>
      <c r="K34" s="98">
        <f t="shared" si="15"/>
        <v>0</v>
      </c>
      <c r="L34" s="98">
        <f t="shared" si="16"/>
        <v>0</v>
      </c>
      <c r="M34" s="98">
        <f t="shared" si="17"/>
        <v>0</v>
      </c>
      <c r="N34" s="98">
        <f t="shared" si="18"/>
        <v>0</v>
      </c>
      <c r="O34" s="98">
        <f t="shared" si="19"/>
        <v>0</v>
      </c>
      <c r="P34" s="98">
        <f t="shared" si="20"/>
        <v>0</v>
      </c>
      <c r="Q34" s="98">
        <f t="shared" si="21"/>
        <v>0</v>
      </c>
      <c r="R34" s="98">
        <f t="shared" si="21"/>
        <v>0</v>
      </c>
      <c r="S34" s="98"/>
      <c r="T34" s="98"/>
      <c r="U34" s="98">
        <f t="shared" si="22"/>
        <v>0</v>
      </c>
      <c r="V34" s="98"/>
      <c r="Y34" s="90"/>
    </row>
    <row r="35" spans="1:25" ht="15.75" hidden="1" customHeight="1" outlineLevel="1">
      <c r="A35" s="63">
        <v>52200</v>
      </c>
      <c r="B35" s="8"/>
      <c r="C35" s="4"/>
      <c r="D35" t="e">
        <f t="shared" si="14"/>
        <v>#NAME?</v>
      </c>
      <c r="F35" s="10" t="e">
        <f>VLOOKUP($A35,AcctDataPY,#REF!,0)</f>
        <v>#NAME?</v>
      </c>
      <c r="G35" s="10" t="e">
        <f>VLOOKUP($A35,AcctDataPY,#REF!,0)</f>
        <v>#NAME?</v>
      </c>
      <c r="H35" s="10" t="e">
        <f>VLOOKUP($A35,AcctDataPY,#REF!,0)</f>
        <v>#NAME?</v>
      </c>
      <c r="I35" s="10">
        <v>5837.22</v>
      </c>
      <c r="J35" s="10">
        <v>6628.81</v>
      </c>
      <c r="K35" s="98">
        <f t="shared" si="15"/>
        <v>0</v>
      </c>
      <c r="L35" s="98">
        <f t="shared" si="16"/>
        <v>0</v>
      </c>
      <c r="M35" s="98">
        <f t="shared" si="17"/>
        <v>0</v>
      </c>
      <c r="N35" s="98">
        <f t="shared" si="18"/>
        <v>0</v>
      </c>
      <c r="O35" s="98">
        <f t="shared" si="19"/>
        <v>0</v>
      </c>
      <c r="P35" s="98">
        <f t="shared" si="20"/>
        <v>0</v>
      </c>
      <c r="Q35" s="98">
        <f t="shared" si="21"/>
        <v>0</v>
      </c>
      <c r="R35" s="98">
        <f t="shared" si="21"/>
        <v>0</v>
      </c>
      <c r="S35" s="98"/>
      <c r="T35" s="98"/>
      <c r="U35" s="98">
        <f t="shared" si="22"/>
        <v>0</v>
      </c>
      <c r="V35" s="98"/>
      <c r="Y35" s="90"/>
    </row>
    <row r="36" spans="1:25" ht="15.75" hidden="1" customHeight="1" outlineLevel="1">
      <c r="A36" s="63">
        <v>52300</v>
      </c>
      <c r="B36" s="8"/>
      <c r="C36" s="4"/>
      <c r="D36" t="e">
        <f t="shared" si="14"/>
        <v>#NAME?</v>
      </c>
      <c r="F36" s="10" t="e">
        <f>VLOOKUP($A36,AcctDataPY,#REF!,0)</f>
        <v>#NAME?</v>
      </c>
      <c r="G36" s="10" t="e">
        <f>VLOOKUP($A36,AcctDataPY,#REF!,0)</f>
        <v>#NAME?</v>
      </c>
      <c r="H36" s="10" t="e">
        <f>VLOOKUP($A36,AcctDataPY,#REF!,0)</f>
        <v>#NAME?</v>
      </c>
      <c r="I36" s="10">
        <v>5472.26</v>
      </c>
      <c r="J36" s="10">
        <v>5726.82</v>
      </c>
      <c r="K36" s="98">
        <f t="shared" si="15"/>
        <v>0</v>
      </c>
      <c r="L36" s="98">
        <f t="shared" si="16"/>
        <v>0</v>
      </c>
      <c r="M36" s="98">
        <f t="shared" si="17"/>
        <v>0</v>
      </c>
      <c r="N36" s="98">
        <f t="shared" si="18"/>
        <v>0</v>
      </c>
      <c r="O36" s="98">
        <f t="shared" si="19"/>
        <v>0</v>
      </c>
      <c r="P36" s="98">
        <f t="shared" si="20"/>
        <v>0</v>
      </c>
      <c r="Q36" s="98">
        <f t="shared" si="21"/>
        <v>0</v>
      </c>
      <c r="R36" s="98">
        <f t="shared" si="21"/>
        <v>0</v>
      </c>
      <c r="S36" s="98"/>
      <c r="T36" s="98"/>
      <c r="U36" s="98">
        <f t="shared" si="22"/>
        <v>0</v>
      </c>
      <c r="V36" s="98"/>
      <c r="Y36" s="90"/>
    </row>
    <row r="37" spans="1:25" ht="15.75" hidden="1" customHeight="1" outlineLevel="1">
      <c r="A37" s="63">
        <v>52500</v>
      </c>
      <c r="B37" s="8"/>
      <c r="C37" s="4"/>
      <c r="D37" t="e">
        <f t="shared" si="14"/>
        <v>#NAME?</v>
      </c>
      <c r="F37" s="10" t="e">
        <f>VLOOKUP($A37,AcctDataPY,#REF!,0)</f>
        <v>#NAME?</v>
      </c>
      <c r="G37" s="10" t="e">
        <f>VLOOKUP($A37,AcctDataPY,#REF!,0)</f>
        <v>#NAME?</v>
      </c>
      <c r="H37" s="10" t="e">
        <f>VLOOKUP($A37,AcctDataPY,#REF!,0)</f>
        <v>#NAME?</v>
      </c>
      <c r="I37" s="10">
        <v>5186</v>
      </c>
      <c r="J37" s="10">
        <v>6567</v>
      </c>
      <c r="K37" s="98">
        <f t="shared" si="15"/>
        <v>0</v>
      </c>
      <c r="L37" s="98">
        <f t="shared" si="16"/>
        <v>0</v>
      </c>
      <c r="M37" s="98">
        <f t="shared" si="17"/>
        <v>0</v>
      </c>
      <c r="N37" s="98">
        <f t="shared" si="18"/>
        <v>0</v>
      </c>
      <c r="O37" s="98">
        <f t="shared" si="19"/>
        <v>0</v>
      </c>
      <c r="P37" s="98">
        <f t="shared" si="20"/>
        <v>0</v>
      </c>
      <c r="Q37" s="98">
        <f t="shared" si="21"/>
        <v>0</v>
      </c>
      <c r="R37" s="98">
        <f t="shared" si="21"/>
        <v>0</v>
      </c>
      <c r="S37" s="98"/>
      <c r="T37" s="98"/>
      <c r="U37" s="98">
        <f t="shared" si="22"/>
        <v>0</v>
      </c>
      <c r="V37" s="98"/>
      <c r="Y37" s="90"/>
    </row>
    <row r="38" spans="1:25" ht="15.75" hidden="1" customHeight="1" outlineLevel="1">
      <c r="A38" s="63">
        <v>52600</v>
      </c>
      <c r="B38" s="8"/>
      <c r="C38" s="4"/>
      <c r="D38" t="e">
        <f t="shared" si="14"/>
        <v>#NAME?</v>
      </c>
      <c r="F38" s="10" t="e">
        <f>VLOOKUP($A38,AcctDataPY,#REF!,0)</f>
        <v>#NAME?</v>
      </c>
      <c r="G38" s="10" t="e">
        <f>VLOOKUP($A38,AcctDataPY,#REF!,0)</f>
        <v>#NAME?</v>
      </c>
      <c r="H38" s="10" t="e">
        <f>VLOOKUP($A38,AcctDataPY,#REF!,0)</f>
        <v>#NAME?</v>
      </c>
      <c r="I38" s="10">
        <v>14084.85</v>
      </c>
      <c r="J38" s="10">
        <v>20184.310000000001</v>
      </c>
      <c r="K38" s="98">
        <f t="shared" si="15"/>
        <v>0</v>
      </c>
      <c r="L38" s="98">
        <f t="shared" si="16"/>
        <v>0</v>
      </c>
      <c r="M38" s="98">
        <f t="shared" si="17"/>
        <v>0</v>
      </c>
      <c r="N38" s="98">
        <f t="shared" si="18"/>
        <v>0</v>
      </c>
      <c r="O38" s="98">
        <f t="shared" si="19"/>
        <v>0</v>
      </c>
      <c r="P38" s="98">
        <f t="shared" si="20"/>
        <v>0</v>
      </c>
      <c r="Q38" s="98">
        <f t="shared" si="21"/>
        <v>0</v>
      </c>
      <c r="R38" s="98">
        <f t="shared" si="21"/>
        <v>0</v>
      </c>
      <c r="S38" s="98"/>
      <c r="T38" s="98"/>
      <c r="U38" s="98">
        <f t="shared" si="22"/>
        <v>0</v>
      </c>
      <c r="V38" s="98"/>
      <c r="Y38" s="90"/>
    </row>
    <row r="39" spans="1:25" ht="15.75" hidden="1" customHeight="1" outlineLevel="1">
      <c r="A39" s="63">
        <v>52700</v>
      </c>
      <c r="B39" s="8"/>
      <c r="C39" s="4"/>
      <c r="D39" t="e">
        <f t="shared" si="14"/>
        <v>#NAME?</v>
      </c>
      <c r="F39" s="10" t="e">
        <f>VLOOKUP($A39,AcctDataPY,#REF!,0)</f>
        <v>#NAME?</v>
      </c>
      <c r="G39" s="10" t="e">
        <f>VLOOKUP($A39,AcctDataPY,#REF!,0)</f>
        <v>#NAME?</v>
      </c>
      <c r="H39" s="10" t="e">
        <f>VLOOKUP($A39,AcctDataPY,#REF!,0)</f>
        <v>#NAME?</v>
      </c>
      <c r="I39" s="10">
        <v>1940</v>
      </c>
      <c r="J39" s="10">
        <v>3830</v>
      </c>
      <c r="K39" s="98">
        <f t="shared" si="15"/>
        <v>0</v>
      </c>
      <c r="L39" s="98">
        <f t="shared" si="16"/>
        <v>0</v>
      </c>
      <c r="M39" s="98">
        <f t="shared" si="17"/>
        <v>0</v>
      </c>
      <c r="N39" s="98">
        <f t="shared" si="18"/>
        <v>0</v>
      </c>
      <c r="O39" s="98">
        <f t="shared" si="19"/>
        <v>0</v>
      </c>
      <c r="P39" s="98">
        <f t="shared" si="20"/>
        <v>0</v>
      </c>
      <c r="Q39" s="98">
        <f t="shared" si="21"/>
        <v>0</v>
      </c>
      <c r="R39" s="98">
        <f t="shared" si="21"/>
        <v>0</v>
      </c>
      <c r="S39" s="98"/>
      <c r="T39" s="98"/>
      <c r="U39" s="98">
        <f t="shared" si="22"/>
        <v>0</v>
      </c>
      <c r="V39" s="98"/>
      <c r="Y39" s="90"/>
    </row>
    <row r="40" spans="1:25" ht="15.75" hidden="1" customHeight="1" outlineLevel="1">
      <c r="A40" s="63">
        <v>52900</v>
      </c>
      <c r="B40" s="8"/>
      <c r="C40" s="4"/>
      <c r="D40" t="e">
        <f t="shared" si="14"/>
        <v>#NAME?</v>
      </c>
      <c r="F40" s="10" t="e">
        <f>VLOOKUP($A40,AcctDataPY,#REF!,0)</f>
        <v>#NAME?</v>
      </c>
      <c r="G40" s="10" t="e">
        <f>VLOOKUP($A40,AcctDataPY,#REF!,0)</f>
        <v>#NAME?</v>
      </c>
      <c r="H40" s="10" t="e">
        <f>VLOOKUP($A40,AcctDataPY,#REF!,0)</f>
        <v>#NAME?</v>
      </c>
      <c r="I40" s="10">
        <v>4471.88</v>
      </c>
      <c r="J40" s="10">
        <v>6919.71</v>
      </c>
      <c r="K40" s="98">
        <f t="shared" si="15"/>
        <v>0</v>
      </c>
      <c r="L40" s="98">
        <f t="shared" si="16"/>
        <v>0</v>
      </c>
      <c r="M40" s="98">
        <f t="shared" si="17"/>
        <v>0</v>
      </c>
      <c r="N40" s="98">
        <f t="shared" si="18"/>
        <v>0</v>
      </c>
      <c r="O40" s="98">
        <f t="shared" si="19"/>
        <v>0</v>
      </c>
      <c r="P40" s="98">
        <f t="shared" si="20"/>
        <v>0</v>
      </c>
      <c r="Q40" s="98">
        <f t="shared" si="21"/>
        <v>0</v>
      </c>
      <c r="R40" s="98">
        <f t="shared" si="21"/>
        <v>0</v>
      </c>
      <c r="S40" s="98"/>
      <c r="T40" s="98"/>
      <c r="U40" s="98">
        <f t="shared" si="22"/>
        <v>0</v>
      </c>
      <c r="V40" s="98"/>
      <c r="Y40" s="90"/>
    </row>
    <row r="41" spans="1:25" ht="15.75" hidden="1" customHeight="1" outlineLevel="1">
      <c r="A41" s="63">
        <v>53000</v>
      </c>
      <c r="B41" s="8"/>
      <c r="C41" s="4"/>
      <c r="D41" t="e">
        <f t="shared" si="14"/>
        <v>#NAME?</v>
      </c>
      <c r="F41" s="10" t="e">
        <f>VLOOKUP($A41,AcctDataPY,#REF!,0)</f>
        <v>#NAME?</v>
      </c>
      <c r="G41" s="10" t="e">
        <f>VLOOKUP($A41,AcctDataPY,#REF!,0)</f>
        <v>#NAME?</v>
      </c>
      <c r="H41" s="10" t="e">
        <f>VLOOKUP($A41,AcctDataPY,#REF!,0)</f>
        <v>#NAME?</v>
      </c>
      <c r="I41" s="10">
        <v>6266</v>
      </c>
      <c r="J41" s="10">
        <v>32733.57</v>
      </c>
      <c r="K41" s="98">
        <f t="shared" si="15"/>
        <v>0</v>
      </c>
      <c r="L41" s="98">
        <f t="shared" si="16"/>
        <v>0</v>
      </c>
      <c r="M41" s="98">
        <f t="shared" si="17"/>
        <v>0</v>
      </c>
      <c r="N41" s="98">
        <f t="shared" si="18"/>
        <v>0</v>
      </c>
      <c r="O41" s="98">
        <f t="shared" si="19"/>
        <v>0</v>
      </c>
      <c r="P41" s="98">
        <f t="shared" si="20"/>
        <v>0</v>
      </c>
      <c r="Q41" s="98">
        <f t="shared" si="21"/>
        <v>0</v>
      </c>
      <c r="R41" s="98">
        <f t="shared" si="21"/>
        <v>0</v>
      </c>
      <c r="S41" s="98"/>
      <c r="T41" s="98"/>
      <c r="U41" s="98">
        <f t="shared" si="22"/>
        <v>0</v>
      </c>
      <c r="V41" s="98"/>
      <c r="Y41" s="90"/>
    </row>
    <row r="42" spans="1:25" ht="15.75" hidden="1" customHeight="1" outlineLevel="1">
      <c r="A42" s="63">
        <v>53050</v>
      </c>
      <c r="B42" s="8"/>
      <c r="C42" s="4"/>
      <c r="D42" t="e">
        <f t="shared" si="14"/>
        <v>#NAME?</v>
      </c>
      <c r="F42" s="10" t="e">
        <f>VLOOKUP($A42,AcctDataPY,#REF!,0)</f>
        <v>#NAME?</v>
      </c>
      <c r="G42" s="10" t="e">
        <f>VLOOKUP($A42,AcctDataPY,#REF!,0)</f>
        <v>#NAME?</v>
      </c>
      <c r="H42" s="10" t="e">
        <f>VLOOKUP($A42,AcctDataPY,#REF!,0)</f>
        <v>#NAME?</v>
      </c>
      <c r="I42" s="10">
        <v>23560.57</v>
      </c>
      <c r="J42" s="10">
        <v>114459.91</v>
      </c>
      <c r="K42" s="98">
        <f t="shared" si="15"/>
        <v>0</v>
      </c>
      <c r="L42" s="98">
        <f t="shared" si="16"/>
        <v>0</v>
      </c>
      <c r="M42" s="98">
        <f t="shared" si="17"/>
        <v>0</v>
      </c>
      <c r="N42" s="98">
        <f t="shared" si="18"/>
        <v>0</v>
      </c>
      <c r="O42" s="98">
        <f t="shared" si="19"/>
        <v>0</v>
      </c>
      <c r="P42" s="98">
        <f t="shared" si="20"/>
        <v>0</v>
      </c>
      <c r="Q42" s="98">
        <f t="shared" si="21"/>
        <v>0</v>
      </c>
      <c r="R42" s="98">
        <f t="shared" si="21"/>
        <v>0</v>
      </c>
      <c r="S42" s="98"/>
      <c r="T42" s="98"/>
      <c r="U42" s="98">
        <f t="shared" si="22"/>
        <v>0</v>
      </c>
      <c r="V42" s="98"/>
      <c r="Y42" s="90"/>
    </row>
    <row r="43" spans="1:25" ht="15.75" hidden="1" customHeight="1" outlineLevel="1">
      <c r="A43" s="63">
        <v>53100</v>
      </c>
      <c r="B43" s="8"/>
      <c r="C43" s="4"/>
      <c r="D43" t="e">
        <f t="shared" si="14"/>
        <v>#NAME?</v>
      </c>
      <c r="F43" s="10" t="e">
        <f>VLOOKUP($A43,AcctDataPY,#REF!,0)</f>
        <v>#NAME?</v>
      </c>
      <c r="G43" s="10" t="e">
        <f>VLOOKUP($A43,AcctDataPY,#REF!,0)</f>
        <v>#NAME?</v>
      </c>
      <c r="H43" s="10" t="e">
        <f>VLOOKUP($A43,AcctDataPY,#REF!,0)</f>
        <v>#NAME?</v>
      </c>
      <c r="I43" s="10">
        <v>22786.45</v>
      </c>
      <c r="J43" s="10">
        <v>15166.12</v>
      </c>
      <c r="K43" s="98">
        <f t="shared" si="15"/>
        <v>0</v>
      </c>
      <c r="L43" s="98">
        <f t="shared" si="16"/>
        <v>0</v>
      </c>
      <c r="M43" s="98">
        <f t="shared" si="17"/>
        <v>0</v>
      </c>
      <c r="N43" s="98">
        <f t="shared" si="18"/>
        <v>0</v>
      </c>
      <c r="O43" s="98">
        <f t="shared" si="19"/>
        <v>0</v>
      </c>
      <c r="P43" s="98">
        <f t="shared" si="20"/>
        <v>0</v>
      </c>
      <c r="Q43" s="98">
        <f t="shared" si="21"/>
        <v>0</v>
      </c>
      <c r="R43" s="98">
        <f t="shared" si="21"/>
        <v>0</v>
      </c>
      <c r="S43" s="98"/>
      <c r="T43" s="98"/>
      <c r="U43" s="98">
        <f t="shared" si="22"/>
        <v>0</v>
      </c>
      <c r="V43" s="98"/>
      <c r="Y43" s="90"/>
    </row>
    <row r="44" spans="1:25" ht="15.75" hidden="1" customHeight="1" outlineLevel="1">
      <c r="A44" s="63">
        <v>53200</v>
      </c>
      <c r="B44" s="8"/>
      <c r="C44" s="4"/>
      <c r="D44" t="e">
        <f t="shared" si="14"/>
        <v>#NAME?</v>
      </c>
      <c r="F44" s="10" t="e">
        <f>VLOOKUP($A44,AcctDataPY,#REF!,0)</f>
        <v>#NAME?</v>
      </c>
      <c r="G44" s="10" t="e">
        <f>VLOOKUP($A44,AcctDataPY,#REF!,0)</f>
        <v>#NAME?</v>
      </c>
      <c r="H44" s="10" t="e">
        <f>VLOOKUP($A44,AcctDataPY,#REF!,0)</f>
        <v>#NAME?</v>
      </c>
      <c r="I44" s="10">
        <v>0</v>
      </c>
      <c r="J44" s="10">
        <v>0</v>
      </c>
      <c r="K44" s="98">
        <f t="shared" si="15"/>
        <v>0</v>
      </c>
      <c r="L44" s="98">
        <f t="shared" si="16"/>
        <v>0</v>
      </c>
      <c r="M44" s="98">
        <f t="shared" si="17"/>
        <v>0</v>
      </c>
      <c r="N44" s="98">
        <f t="shared" si="18"/>
        <v>0</v>
      </c>
      <c r="O44" s="98">
        <f t="shared" si="19"/>
        <v>0</v>
      </c>
      <c r="P44" s="98">
        <f t="shared" si="20"/>
        <v>0</v>
      </c>
      <c r="Q44" s="98">
        <f t="shared" si="21"/>
        <v>0</v>
      </c>
      <c r="R44" s="98">
        <f t="shared" si="21"/>
        <v>0</v>
      </c>
      <c r="S44" s="98"/>
      <c r="T44" s="98"/>
      <c r="U44" s="98">
        <f t="shared" si="22"/>
        <v>0</v>
      </c>
      <c r="V44" s="98"/>
      <c r="Y44" s="90"/>
    </row>
    <row r="45" spans="1:25" ht="15.75" hidden="1" customHeight="1" outlineLevel="1">
      <c r="A45" s="63">
        <v>53310</v>
      </c>
      <c r="B45" s="8"/>
      <c r="C45" s="4"/>
      <c r="D45" t="e">
        <f t="shared" si="14"/>
        <v>#NAME?</v>
      </c>
      <c r="F45" s="10" t="e">
        <f>VLOOKUP($A45,AcctDataPY,#REF!,0)</f>
        <v>#NAME?</v>
      </c>
      <c r="G45" s="10" t="e">
        <f>VLOOKUP($A45,AcctDataPY,#REF!,0)</f>
        <v>#NAME?</v>
      </c>
      <c r="H45" s="10" t="e">
        <f>VLOOKUP($A45,AcctDataPY,#REF!,0)</f>
        <v>#NAME?</v>
      </c>
      <c r="I45" s="10">
        <v>192516</v>
      </c>
      <c r="J45" s="10">
        <v>165251</v>
      </c>
      <c r="K45" s="98">
        <f t="shared" si="15"/>
        <v>0</v>
      </c>
      <c r="L45" s="98">
        <f t="shared" si="16"/>
        <v>0</v>
      </c>
      <c r="M45" s="98">
        <f t="shared" si="17"/>
        <v>0</v>
      </c>
      <c r="N45" s="98">
        <f t="shared" si="18"/>
        <v>0</v>
      </c>
      <c r="O45" s="98">
        <f t="shared" si="19"/>
        <v>0</v>
      </c>
      <c r="P45" s="98">
        <f t="shared" si="20"/>
        <v>0</v>
      </c>
      <c r="Q45" s="98">
        <f t="shared" si="21"/>
        <v>0</v>
      </c>
      <c r="R45" s="98">
        <f t="shared" si="21"/>
        <v>0</v>
      </c>
      <c r="S45" s="98"/>
      <c r="T45" s="98"/>
      <c r="U45" s="98">
        <f t="shared" si="22"/>
        <v>0</v>
      </c>
      <c r="V45" s="98"/>
      <c r="Y45" s="90"/>
    </row>
    <row r="46" spans="1:25" ht="15.75" hidden="1" customHeight="1" outlineLevel="1">
      <c r="A46" s="63">
        <v>53320</v>
      </c>
      <c r="B46" s="8"/>
      <c r="C46" s="4"/>
      <c r="D46" t="e">
        <f t="shared" si="14"/>
        <v>#NAME?</v>
      </c>
      <c r="F46" s="10" t="e">
        <f>VLOOKUP($A46,AcctDataPY,#REF!,0)</f>
        <v>#NAME?</v>
      </c>
      <c r="G46" s="10" t="e">
        <f>VLOOKUP($A46,AcctDataPY,#REF!,0)</f>
        <v>#NAME?</v>
      </c>
      <c r="H46" s="10" t="e">
        <f>VLOOKUP($A46,AcctDataPY,#REF!,0)</f>
        <v>#NAME?</v>
      </c>
      <c r="I46" s="10">
        <v>26808</v>
      </c>
      <c r="J46" s="10">
        <v>23299</v>
      </c>
      <c r="K46" s="98">
        <f t="shared" si="15"/>
        <v>0</v>
      </c>
      <c r="L46" s="98">
        <f t="shared" si="16"/>
        <v>0</v>
      </c>
      <c r="M46" s="98">
        <f t="shared" si="17"/>
        <v>0</v>
      </c>
      <c r="N46" s="98">
        <f t="shared" si="18"/>
        <v>0</v>
      </c>
      <c r="O46" s="98">
        <f t="shared" si="19"/>
        <v>0</v>
      </c>
      <c r="P46" s="98">
        <f t="shared" si="20"/>
        <v>0</v>
      </c>
      <c r="Q46" s="98">
        <f t="shared" si="21"/>
        <v>0</v>
      </c>
      <c r="R46" s="98">
        <f t="shared" si="21"/>
        <v>0</v>
      </c>
      <c r="S46" s="98"/>
      <c r="T46" s="98"/>
      <c r="U46" s="98">
        <f t="shared" si="22"/>
        <v>0</v>
      </c>
      <c r="V46" s="98"/>
      <c r="Y46" s="90"/>
    </row>
    <row r="47" spans="1:25" ht="15.75" hidden="1" customHeight="1" outlineLevel="1">
      <c r="A47" s="63">
        <v>53330</v>
      </c>
      <c r="B47" s="8"/>
      <c r="C47" s="4"/>
      <c r="D47" t="e">
        <f t="shared" si="14"/>
        <v>#NAME?</v>
      </c>
      <c r="F47" s="10" t="e">
        <f>VLOOKUP($A47,AcctDataPY,#REF!,0)</f>
        <v>#NAME?</v>
      </c>
      <c r="G47" s="10" t="e">
        <f>VLOOKUP($A47,AcctDataPY,#REF!,0)</f>
        <v>#NAME?</v>
      </c>
      <c r="H47" s="10" t="e">
        <f>VLOOKUP($A47,AcctDataPY,#REF!,0)</f>
        <v>#NAME?</v>
      </c>
      <c r="I47" s="10">
        <v>431270.91</v>
      </c>
      <c r="J47" s="10">
        <v>0</v>
      </c>
      <c r="K47" s="98">
        <f t="shared" si="15"/>
        <v>0</v>
      </c>
      <c r="L47" s="98">
        <f t="shared" si="16"/>
        <v>0</v>
      </c>
      <c r="M47" s="98">
        <f t="shared" si="17"/>
        <v>0</v>
      </c>
      <c r="N47" s="98">
        <f t="shared" si="18"/>
        <v>0</v>
      </c>
      <c r="O47" s="98">
        <f t="shared" si="19"/>
        <v>0</v>
      </c>
      <c r="P47" s="98">
        <f t="shared" si="20"/>
        <v>0</v>
      </c>
      <c r="Q47" s="98">
        <f t="shared" si="21"/>
        <v>0</v>
      </c>
      <c r="R47" s="98">
        <f t="shared" si="21"/>
        <v>0</v>
      </c>
      <c r="S47" s="98"/>
      <c r="T47" s="98"/>
      <c r="U47" s="98">
        <f t="shared" si="22"/>
        <v>0</v>
      </c>
      <c r="V47" s="98"/>
      <c r="Y47" s="90"/>
    </row>
    <row r="48" spans="1:25" ht="15.75" hidden="1" customHeight="1" outlineLevel="1">
      <c r="A48" s="63">
        <v>53400</v>
      </c>
      <c r="B48" s="8"/>
      <c r="C48" s="4"/>
      <c r="D48" t="e">
        <f t="shared" si="14"/>
        <v>#NAME?</v>
      </c>
      <c r="F48" s="10" t="e">
        <f>VLOOKUP($A48,AcctDataPY,#REF!,0)</f>
        <v>#NAME?</v>
      </c>
      <c r="G48" s="10" t="e">
        <f>VLOOKUP($A48,AcctDataPY,#REF!,0)</f>
        <v>#NAME?</v>
      </c>
      <c r="H48" s="10" t="e">
        <f>VLOOKUP($A48,AcctDataPY,#REF!,0)</f>
        <v>#NAME?</v>
      </c>
      <c r="I48" s="10">
        <v>7036.57</v>
      </c>
      <c r="J48" s="10">
        <v>6166.91</v>
      </c>
      <c r="K48" s="98">
        <f t="shared" si="15"/>
        <v>0</v>
      </c>
      <c r="L48" s="98">
        <f t="shared" si="16"/>
        <v>0</v>
      </c>
      <c r="M48" s="98">
        <f t="shared" si="17"/>
        <v>0</v>
      </c>
      <c r="N48" s="98">
        <f t="shared" si="18"/>
        <v>0</v>
      </c>
      <c r="O48" s="98">
        <f t="shared" si="19"/>
        <v>0</v>
      </c>
      <c r="P48" s="98">
        <f t="shared" si="20"/>
        <v>0</v>
      </c>
      <c r="Q48" s="98">
        <f t="shared" si="21"/>
        <v>0</v>
      </c>
      <c r="R48" s="98">
        <f t="shared" si="21"/>
        <v>0</v>
      </c>
      <c r="S48" s="98"/>
      <c r="T48" s="98"/>
      <c r="U48" s="98">
        <f t="shared" si="22"/>
        <v>0</v>
      </c>
      <c r="V48" s="98"/>
      <c r="Y48" s="90"/>
    </row>
    <row r="49" spans="1:25" ht="15.75" hidden="1" customHeight="1" outlineLevel="1">
      <c r="A49" s="63">
        <v>53500</v>
      </c>
      <c r="B49" s="8"/>
      <c r="C49" s="4"/>
      <c r="D49" t="e">
        <f t="shared" si="14"/>
        <v>#NAME?</v>
      </c>
      <c r="F49" s="10" t="e">
        <f>VLOOKUP($A49,AcctDataPY,#REF!,0)</f>
        <v>#NAME?</v>
      </c>
      <c r="G49" s="10" t="e">
        <f>VLOOKUP($A49,AcctDataPY,#REF!,0)</f>
        <v>#NAME?</v>
      </c>
      <c r="H49" s="10" t="e">
        <f>VLOOKUP($A49,AcctDataPY,#REF!,0)</f>
        <v>#NAME?</v>
      </c>
      <c r="I49" s="10">
        <v>89</v>
      </c>
      <c r="J49" s="10">
        <v>360.2</v>
      </c>
      <c r="K49" s="98">
        <f t="shared" si="15"/>
        <v>0</v>
      </c>
      <c r="L49" s="98">
        <f t="shared" si="16"/>
        <v>0</v>
      </c>
      <c r="M49" s="98">
        <f t="shared" si="17"/>
        <v>0</v>
      </c>
      <c r="N49" s="98">
        <f t="shared" si="18"/>
        <v>0</v>
      </c>
      <c r="O49" s="98">
        <f t="shared" si="19"/>
        <v>0</v>
      </c>
      <c r="P49" s="98">
        <f t="shared" si="20"/>
        <v>0</v>
      </c>
      <c r="Q49" s="98">
        <f t="shared" si="21"/>
        <v>0</v>
      </c>
      <c r="R49" s="98">
        <f t="shared" si="21"/>
        <v>0</v>
      </c>
      <c r="S49" s="98"/>
      <c r="T49" s="98"/>
      <c r="U49" s="98">
        <f t="shared" si="22"/>
        <v>0</v>
      </c>
      <c r="V49" s="98"/>
      <c r="Y49" s="90"/>
    </row>
    <row r="50" spans="1:25" ht="15.75" hidden="1" customHeight="1" outlineLevel="1">
      <c r="A50" s="63">
        <v>53550</v>
      </c>
      <c r="B50" s="8"/>
      <c r="C50" s="4"/>
      <c r="D50" t="e">
        <f t="shared" si="14"/>
        <v>#NAME?</v>
      </c>
      <c r="F50" s="10" t="e">
        <f>VLOOKUP($A50,AcctDataPY,#REF!,0)</f>
        <v>#NAME?</v>
      </c>
      <c r="G50" s="10" t="e">
        <f>VLOOKUP($A50,AcctDataPY,#REF!,0)</f>
        <v>#NAME?</v>
      </c>
      <c r="H50" s="10" t="e">
        <f>VLOOKUP($A50,AcctDataPY,#REF!,0)</f>
        <v>#NAME?</v>
      </c>
      <c r="I50" s="10">
        <v>26.53</v>
      </c>
      <c r="J50" s="10">
        <v>0</v>
      </c>
      <c r="K50" s="98">
        <f t="shared" si="15"/>
        <v>0</v>
      </c>
      <c r="L50" s="98">
        <f t="shared" si="16"/>
        <v>0</v>
      </c>
      <c r="M50" s="98">
        <f t="shared" si="17"/>
        <v>0</v>
      </c>
      <c r="N50" s="98">
        <f t="shared" si="18"/>
        <v>0</v>
      </c>
      <c r="O50" s="98">
        <f t="shared" si="19"/>
        <v>0</v>
      </c>
      <c r="P50" s="98">
        <f t="shared" si="20"/>
        <v>0</v>
      </c>
      <c r="Q50" s="98">
        <f t="shared" si="21"/>
        <v>0</v>
      </c>
      <c r="R50" s="98">
        <f t="shared" si="21"/>
        <v>0</v>
      </c>
      <c r="S50" s="98"/>
      <c r="T50" s="98"/>
      <c r="U50" s="98">
        <f t="shared" si="22"/>
        <v>0</v>
      </c>
      <c r="V50" s="98"/>
      <c r="Y50" s="90"/>
    </row>
    <row r="51" spans="1:25" ht="15.75" hidden="1" customHeight="1" outlineLevel="1">
      <c r="A51" s="63">
        <v>53600</v>
      </c>
      <c r="B51" s="8"/>
      <c r="C51" s="4"/>
      <c r="D51" t="e">
        <f t="shared" si="14"/>
        <v>#NAME?</v>
      </c>
      <c r="F51" s="10" t="e">
        <f>VLOOKUP($A51,AcctDataPY,#REF!,0)</f>
        <v>#NAME?</v>
      </c>
      <c r="G51" s="10" t="e">
        <f>VLOOKUP($A51,AcctDataPY,#REF!,0)</f>
        <v>#NAME?</v>
      </c>
      <c r="H51" s="10" t="e">
        <f>VLOOKUP($A51,AcctDataPY,#REF!,0)</f>
        <v>#NAME?</v>
      </c>
      <c r="I51" s="10">
        <v>0</v>
      </c>
      <c r="J51" s="10">
        <v>0</v>
      </c>
      <c r="K51" s="98">
        <f t="shared" si="15"/>
        <v>0</v>
      </c>
      <c r="L51" s="98">
        <f t="shared" si="16"/>
        <v>0</v>
      </c>
      <c r="M51" s="98">
        <f t="shared" si="17"/>
        <v>0</v>
      </c>
      <c r="N51" s="98">
        <f t="shared" si="18"/>
        <v>0</v>
      </c>
      <c r="O51" s="98">
        <f t="shared" si="19"/>
        <v>0</v>
      </c>
      <c r="P51" s="98">
        <f t="shared" si="20"/>
        <v>0</v>
      </c>
      <c r="Q51" s="98">
        <f t="shared" si="21"/>
        <v>0</v>
      </c>
      <c r="R51" s="98">
        <f t="shared" si="21"/>
        <v>0</v>
      </c>
      <c r="S51" s="98"/>
      <c r="T51" s="98"/>
      <c r="U51" s="98">
        <f t="shared" si="22"/>
        <v>0</v>
      </c>
      <c r="V51" s="98"/>
      <c r="Y51" s="90"/>
    </row>
    <row r="52" spans="1:25" ht="15.75" hidden="1" customHeight="1" outlineLevel="1">
      <c r="A52" s="63">
        <v>53800</v>
      </c>
      <c r="B52" s="8"/>
      <c r="C52" s="4"/>
      <c r="D52" t="e">
        <f t="shared" si="14"/>
        <v>#NAME?</v>
      </c>
      <c r="F52" s="10" t="e">
        <f>VLOOKUP($A52,AcctDataPY,#REF!,0)</f>
        <v>#NAME?</v>
      </c>
      <c r="G52" s="10" t="e">
        <f>VLOOKUP($A52,AcctDataPY,#REF!,0)</f>
        <v>#NAME?</v>
      </c>
      <c r="H52" s="10" t="e">
        <f>VLOOKUP($A52,AcctDataPY,#REF!,0)</f>
        <v>#NAME?</v>
      </c>
      <c r="I52" s="10">
        <v>19242.2</v>
      </c>
      <c r="J52" s="10">
        <v>19739.810000000001</v>
      </c>
      <c r="K52" s="98">
        <f t="shared" si="15"/>
        <v>0</v>
      </c>
      <c r="L52" s="98">
        <f t="shared" si="16"/>
        <v>0</v>
      </c>
      <c r="M52" s="98">
        <f t="shared" si="17"/>
        <v>0</v>
      </c>
      <c r="N52" s="98">
        <f t="shared" si="18"/>
        <v>0</v>
      </c>
      <c r="O52" s="98">
        <f t="shared" si="19"/>
        <v>0</v>
      </c>
      <c r="P52" s="98">
        <f t="shared" si="20"/>
        <v>0</v>
      </c>
      <c r="Q52" s="98">
        <f t="shared" si="21"/>
        <v>0</v>
      </c>
      <c r="R52" s="98">
        <f t="shared" si="21"/>
        <v>0</v>
      </c>
      <c r="S52" s="98"/>
      <c r="T52" s="98"/>
      <c r="U52" s="98">
        <f t="shared" si="22"/>
        <v>0</v>
      </c>
      <c r="V52" s="98"/>
      <c r="Y52" s="90"/>
    </row>
    <row r="53" spans="1:25" ht="15.75" hidden="1" customHeight="1" outlineLevel="1">
      <c r="A53" s="63">
        <v>53900</v>
      </c>
      <c r="B53" s="8"/>
      <c r="C53" s="4"/>
      <c r="D53" t="e">
        <f t="shared" si="14"/>
        <v>#NAME?</v>
      </c>
      <c r="F53" s="10" t="e">
        <f>VLOOKUP($A53,AcctDataPY,#REF!,0)</f>
        <v>#NAME?</v>
      </c>
      <c r="G53" s="10" t="e">
        <f>VLOOKUP($A53,AcctDataPY,#REF!,0)</f>
        <v>#NAME?</v>
      </c>
      <c r="H53" s="10" t="e">
        <f>VLOOKUP($A53,AcctDataPY,#REF!,0)</f>
        <v>#NAME?</v>
      </c>
      <c r="I53" s="10">
        <v>366451.38</v>
      </c>
      <c r="J53" s="10">
        <v>306761.62</v>
      </c>
      <c r="K53" s="98">
        <f t="shared" si="15"/>
        <v>0</v>
      </c>
      <c r="L53" s="98">
        <f t="shared" si="16"/>
        <v>0</v>
      </c>
      <c r="M53" s="98">
        <f t="shared" si="17"/>
        <v>0</v>
      </c>
      <c r="N53" s="98">
        <f t="shared" si="18"/>
        <v>0</v>
      </c>
      <c r="O53" s="98">
        <f t="shared" si="19"/>
        <v>0</v>
      </c>
      <c r="P53" s="98">
        <f t="shared" si="20"/>
        <v>0</v>
      </c>
      <c r="Q53" s="98">
        <f t="shared" si="21"/>
        <v>0</v>
      </c>
      <c r="R53" s="98">
        <f t="shared" si="21"/>
        <v>0</v>
      </c>
      <c r="S53" s="98"/>
      <c r="T53" s="98"/>
      <c r="U53" s="98">
        <f t="shared" si="22"/>
        <v>0</v>
      </c>
      <c r="V53" s="98"/>
      <c r="Y53" s="90"/>
    </row>
    <row r="54" spans="1:25" ht="15.75" hidden="1" customHeight="1" outlineLevel="1">
      <c r="A54" s="63">
        <v>54000</v>
      </c>
      <c r="B54" s="8"/>
      <c r="C54" s="4"/>
      <c r="D54" t="e">
        <f t="shared" si="14"/>
        <v>#NAME?</v>
      </c>
      <c r="F54" s="10" t="e">
        <f>VLOOKUP($A54,AcctDataPY,#REF!,0)</f>
        <v>#NAME?</v>
      </c>
      <c r="G54" s="10" t="e">
        <f>VLOOKUP($A54,AcctDataPY,#REF!,0)</f>
        <v>#NAME?</v>
      </c>
      <c r="H54" s="10" t="e">
        <f>VLOOKUP($A54,AcctDataPY,#REF!,0)</f>
        <v>#NAME?</v>
      </c>
      <c r="I54" s="10">
        <v>116553.76</v>
      </c>
      <c r="J54" s="10">
        <v>82962.25</v>
      </c>
      <c r="K54" s="98">
        <f t="shared" si="15"/>
        <v>0</v>
      </c>
      <c r="L54" s="98">
        <f t="shared" si="16"/>
        <v>0</v>
      </c>
      <c r="M54" s="98">
        <f t="shared" si="17"/>
        <v>0</v>
      </c>
      <c r="N54" s="98">
        <f t="shared" si="18"/>
        <v>0</v>
      </c>
      <c r="O54" s="98">
        <f t="shared" si="19"/>
        <v>0</v>
      </c>
      <c r="P54" s="98">
        <f t="shared" si="20"/>
        <v>0</v>
      </c>
      <c r="Q54" s="98">
        <f t="shared" si="21"/>
        <v>0</v>
      </c>
      <c r="R54" s="98">
        <f t="shared" si="21"/>
        <v>0</v>
      </c>
      <c r="S54" s="98"/>
      <c r="T54" s="98"/>
      <c r="U54" s="98">
        <f t="shared" si="22"/>
        <v>0</v>
      </c>
      <c r="V54" s="98"/>
      <c r="Y54" s="90"/>
    </row>
    <row r="55" spans="1:25" ht="15.75" hidden="1" customHeight="1" outlineLevel="1">
      <c r="A55" s="63">
        <v>54100</v>
      </c>
      <c r="B55" s="8"/>
      <c r="C55" s="4"/>
      <c r="D55" t="e">
        <f t="shared" si="14"/>
        <v>#NAME?</v>
      </c>
      <c r="F55" s="10" t="e">
        <f>VLOOKUP($A55,AcctDataPY,#REF!,0)</f>
        <v>#NAME?</v>
      </c>
      <c r="G55" s="10" t="e">
        <f>VLOOKUP($A55,AcctDataPY,#REF!,0)</f>
        <v>#NAME?</v>
      </c>
      <c r="H55" s="10" t="e">
        <f>VLOOKUP($A55,AcctDataPY,#REF!,0)</f>
        <v>#NAME?</v>
      </c>
      <c r="I55" s="10">
        <v>5373.81</v>
      </c>
      <c r="J55" s="10">
        <v>9086.25</v>
      </c>
      <c r="K55" s="98">
        <f t="shared" si="15"/>
        <v>0</v>
      </c>
      <c r="L55" s="98">
        <f t="shared" si="16"/>
        <v>0</v>
      </c>
      <c r="M55" s="98">
        <f t="shared" si="17"/>
        <v>0</v>
      </c>
      <c r="N55" s="98">
        <f t="shared" si="18"/>
        <v>0</v>
      </c>
      <c r="O55" s="98">
        <f t="shared" si="19"/>
        <v>0</v>
      </c>
      <c r="P55" s="98">
        <f t="shared" si="20"/>
        <v>0</v>
      </c>
      <c r="Q55" s="98">
        <f t="shared" si="21"/>
        <v>0</v>
      </c>
      <c r="R55" s="98">
        <f t="shared" si="21"/>
        <v>0</v>
      </c>
      <c r="S55" s="98"/>
      <c r="T55" s="98"/>
      <c r="U55" s="98">
        <f t="shared" si="22"/>
        <v>0</v>
      </c>
      <c r="V55" s="98"/>
      <c r="Y55" s="90"/>
    </row>
    <row r="56" spans="1:25" ht="15.75" hidden="1" customHeight="1" outlineLevel="1">
      <c r="A56" s="63">
        <v>54200</v>
      </c>
      <c r="B56" s="8"/>
      <c r="C56" s="4"/>
      <c r="D56" t="e">
        <f t="shared" si="14"/>
        <v>#NAME?</v>
      </c>
      <c r="F56" s="10" t="e">
        <f>VLOOKUP($A56,AcctDataPY,#REF!,0)</f>
        <v>#NAME?</v>
      </c>
      <c r="G56" s="10" t="e">
        <f>VLOOKUP($A56,AcctDataPY,#REF!,0)</f>
        <v>#NAME?</v>
      </c>
      <c r="H56" s="10" t="e">
        <f>VLOOKUP($A56,AcctDataPY,#REF!,0)</f>
        <v>#NAME?</v>
      </c>
      <c r="I56" s="10">
        <v>51847.17</v>
      </c>
      <c r="J56" s="10">
        <v>44896.73</v>
      </c>
      <c r="K56" s="98">
        <f t="shared" si="15"/>
        <v>0</v>
      </c>
      <c r="L56" s="98">
        <f t="shared" si="16"/>
        <v>0</v>
      </c>
      <c r="M56" s="98">
        <f t="shared" si="17"/>
        <v>0</v>
      </c>
      <c r="N56" s="98">
        <f t="shared" si="18"/>
        <v>0</v>
      </c>
      <c r="O56" s="98">
        <f t="shared" si="19"/>
        <v>0</v>
      </c>
      <c r="P56" s="98">
        <f t="shared" si="20"/>
        <v>0</v>
      </c>
      <c r="Q56" s="98">
        <f t="shared" si="21"/>
        <v>0</v>
      </c>
      <c r="R56" s="98">
        <f t="shared" si="21"/>
        <v>0</v>
      </c>
      <c r="S56" s="98"/>
      <c r="T56" s="98"/>
      <c r="U56" s="98">
        <f t="shared" si="22"/>
        <v>0</v>
      </c>
      <c r="V56" s="98"/>
      <c r="Y56" s="90"/>
    </row>
    <row r="57" spans="1:25" ht="15.75" hidden="1" customHeight="1" outlineLevel="1">
      <c r="A57" s="63">
        <v>54300</v>
      </c>
      <c r="B57" s="8"/>
      <c r="C57" s="4"/>
      <c r="D57" t="e">
        <f t="shared" si="14"/>
        <v>#NAME?</v>
      </c>
      <c r="F57" s="10" t="e">
        <f>VLOOKUP($A57,AcctDataPY,#REF!,0)</f>
        <v>#NAME?</v>
      </c>
      <c r="G57" s="10" t="e">
        <f>VLOOKUP($A57,AcctDataPY,#REF!,0)</f>
        <v>#NAME?</v>
      </c>
      <c r="H57" s="10" t="e">
        <f>VLOOKUP($A57,AcctDataPY,#REF!,0)</f>
        <v>#NAME?</v>
      </c>
      <c r="I57" s="10">
        <v>0</v>
      </c>
      <c r="J57" s="10">
        <v>40110.769999999997</v>
      </c>
      <c r="K57" s="98">
        <f t="shared" si="15"/>
        <v>0</v>
      </c>
      <c r="L57" s="98">
        <f t="shared" si="16"/>
        <v>0</v>
      </c>
      <c r="M57" s="98">
        <f t="shared" si="17"/>
        <v>0</v>
      </c>
      <c r="N57" s="98">
        <f t="shared" si="18"/>
        <v>0</v>
      </c>
      <c r="O57" s="98">
        <f t="shared" si="19"/>
        <v>0</v>
      </c>
      <c r="P57" s="98">
        <f t="shared" si="20"/>
        <v>0</v>
      </c>
      <c r="Q57" s="98">
        <f t="shared" si="21"/>
        <v>0</v>
      </c>
      <c r="R57" s="98">
        <f t="shared" si="21"/>
        <v>0</v>
      </c>
      <c r="S57" s="98"/>
      <c r="T57" s="98"/>
      <c r="U57" s="98">
        <f t="shared" si="22"/>
        <v>0</v>
      </c>
      <c r="V57" s="98"/>
      <c r="Y57" s="90"/>
    </row>
    <row r="58" spans="1:25" ht="15.75" hidden="1" customHeight="1" outlineLevel="1">
      <c r="A58" s="63">
        <v>54325</v>
      </c>
      <c r="B58" s="8"/>
      <c r="C58" s="4"/>
      <c r="D58" t="e">
        <f t="shared" si="14"/>
        <v>#NAME?</v>
      </c>
      <c r="F58" s="10" t="e">
        <f>VLOOKUP($A58,AcctDataPY,#REF!,0)</f>
        <v>#NAME?</v>
      </c>
      <c r="G58" s="10" t="e">
        <f>VLOOKUP($A58,AcctDataPY,#REF!,0)</f>
        <v>#NAME?</v>
      </c>
      <c r="H58" s="10" t="e">
        <f>VLOOKUP($A58,AcctDataPY,#REF!,0)</f>
        <v>#NAME?</v>
      </c>
      <c r="I58" s="10">
        <v>10020</v>
      </c>
      <c r="J58" s="10">
        <v>10368</v>
      </c>
      <c r="K58" s="98">
        <f t="shared" si="15"/>
        <v>0</v>
      </c>
      <c r="L58" s="98">
        <f t="shared" si="16"/>
        <v>0</v>
      </c>
      <c r="M58" s="98">
        <f t="shared" si="17"/>
        <v>0</v>
      </c>
      <c r="N58" s="98">
        <f t="shared" si="18"/>
        <v>0</v>
      </c>
      <c r="O58" s="98">
        <f t="shared" si="19"/>
        <v>0</v>
      </c>
      <c r="P58" s="98">
        <f t="shared" si="20"/>
        <v>0</v>
      </c>
      <c r="Q58" s="98">
        <f t="shared" si="21"/>
        <v>0</v>
      </c>
      <c r="R58" s="98">
        <f t="shared" si="21"/>
        <v>0</v>
      </c>
      <c r="S58" s="98"/>
      <c r="T58" s="98"/>
      <c r="U58" s="98">
        <f t="shared" si="22"/>
        <v>0</v>
      </c>
      <c r="V58" s="98"/>
      <c r="Y58" s="90"/>
    </row>
    <row r="59" spans="1:25" ht="15.75" hidden="1" customHeight="1" outlineLevel="1">
      <c r="A59" s="63">
        <v>54350</v>
      </c>
      <c r="B59" s="8"/>
      <c r="C59" s="4"/>
      <c r="D59" t="e">
        <f t="shared" si="14"/>
        <v>#NAME?</v>
      </c>
      <c r="F59" s="10" t="e">
        <f>VLOOKUP($A59,AcctDataPY,#REF!,0)</f>
        <v>#NAME?</v>
      </c>
      <c r="G59" s="10" t="e">
        <f>VLOOKUP($A59,AcctDataPY,#REF!,0)</f>
        <v>#NAME?</v>
      </c>
      <c r="H59" s="10" t="e">
        <f>VLOOKUP($A59,AcctDataPY,#REF!,0)</f>
        <v>#NAME?</v>
      </c>
      <c r="I59" s="10">
        <v>4464.6899999999996</v>
      </c>
      <c r="J59" s="10">
        <v>5829.98</v>
      </c>
      <c r="K59" s="98">
        <f t="shared" si="15"/>
        <v>0</v>
      </c>
      <c r="L59" s="98">
        <f t="shared" si="16"/>
        <v>0</v>
      </c>
      <c r="M59" s="98">
        <f t="shared" si="17"/>
        <v>0</v>
      </c>
      <c r="N59" s="98">
        <f t="shared" si="18"/>
        <v>0</v>
      </c>
      <c r="O59" s="98">
        <f t="shared" si="19"/>
        <v>0</v>
      </c>
      <c r="P59" s="98">
        <f t="shared" si="20"/>
        <v>0</v>
      </c>
      <c r="Q59" s="98">
        <f t="shared" si="21"/>
        <v>0</v>
      </c>
      <c r="R59" s="98">
        <f t="shared" si="21"/>
        <v>0</v>
      </c>
      <c r="S59" s="98"/>
      <c r="T59" s="98"/>
      <c r="U59" s="98">
        <f t="shared" si="22"/>
        <v>0</v>
      </c>
      <c r="V59" s="98"/>
      <c r="Y59" s="90"/>
    </row>
    <row r="60" spans="1:25" ht="15.75" hidden="1" customHeight="1" outlineLevel="1">
      <c r="A60" s="63">
        <v>54400</v>
      </c>
      <c r="B60" s="8"/>
      <c r="C60" s="4"/>
      <c r="D60" t="e">
        <f t="shared" si="14"/>
        <v>#NAME?</v>
      </c>
      <c r="F60" s="10" t="e">
        <f>VLOOKUP($A60,AcctDataPY,#REF!,0)</f>
        <v>#NAME?</v>
      </c>
      <c r="G60" s="10" t="e">
        <f>VLOOKUP($A60,AcctDataPY,#REF!,0)</f>
        <v>#NAME?</v>
      </c>
      <c r="H60" s="10" t="e">
        <f>VLOOKUP($A60,AcctDataPY,#REF!,0)</f>
        <v>#NAME?</v>
      </c>
      <c r="I60" s="10">
        <v>0</v>
      </c>
      <c r="J60" s="10">
        <v>0</v>
      </c>
      <c r="K60" s="98">
        <f t="shared" si="15"/>
        <v>0</v>
      </c>
      <c r="L60" s="98">
        <f t="shared" si="16"/>
        <v>0</v>
      </c>
      <c r="M60" s="98">
        <f t="shared" si="17"/>
        <v>0</v>
      </c>
      <c r="N60" s="98">
        <f t="shared" si="18"/>
        <v>0</v>
      </c>
      <c r="O60" s="98">
        <f t="shared" si="19"/>
        <v>0</v>
      </c>
      <c r="P60" s="98">
        <f t="shared" si="20"/>
        <v>0</v>
      </c>
      <c r="Q60" s="98">
        <f t="shared" si="21"/>
        <v>0</v>
      </c>
      <c r="R60" s="98">
        <f t="shared" si="21"/>
        <v>0</v>
      </c>
      <c r="S60" s="98"/>
      <c r="T60" s="98"/>
      <c r="U60" s="98">
        <f t="shared" si="22"/>
        <v>0</v>
      </c>
      <c r="V60" s="98"/>
      <c r="Y60" s="90"/>
    </row>
    <row r="61" spans="1:25" ht="15.75" hidden="1" customHeight="1" outlineLevel="1">
      <c r="A61" s="63">
        <v>54450</v>
      </c>
      <c r="B61" s="8"/>
      <c r="C61" s="4"/>
      <c r="D61" t="e">
        <f t="shared" si="14"/>
        <v>#NAME?</v>
      </c>
      <c r="F61" s="10" t="e">
        <f>VLOOKUP($A61,AcctDataPY,#REF!,0)</f>
        <v>#NAME?</v>
      </c>
      <c r="G61" s="10" t="e">
        <f>VLOOKUP($A61,AcctDataPY,#REF!,0)</f>
        <v>#NAME?</v>
      </c>
      <c r="H61" s="10" t="e">
        <f>VLOOKUP($A61,AcctDataPY,#REF!,0)</f>
        <v>#NAME?</v>
      </c>
      <c r="I61" s="10">
        <v>11430.9</v>
      </c>
      <c r="J61" s="10">
        <v>10336.209999999999</v>
      </c>
      <c r="K61" s="98">
        <f t="shared" si="15"/>
        <v>0</v>
      </c>
      <c r="L61" s="98">
        <f t="shared" si="16"/>
        <v>0</v>
      </c>
      <c r="M61" s="98">
        <f t="shared" si="17"/>
        <v>0</v>
      </c>
      <c r="N61" s="98">
        <f t="shared" si="18"/>
        <v>0</v>
      </c>
      <c r="O61" s="98">
        <f t="shared" si="19"/>
        <v>0</v>
      </c>
      <c r="P61" s="98">
        <f t="shared" si="20"/>
        <v>0</v>
      </c>
      <c r="Q61" s="98">
        <f t="shared" si="21"/>
        <v>0</v>
      </c>
      <c r="R61" s="98">
        <f t="shared" si="21"/>
        <v>0</v>
      </c>
      <c r="S61" s="98"/>
      <c r="T61" s="98"/>
      <c r="U61" s="98">
        <f t="shared" si="22"/>
        <v>0</v>
      </c>
      <c r="V61" s="98"/>
      <c r="Y61" s="90"/>
    </row>
    <row r="62" spans="1:25" ht="15.75" hidden="1" customHeight="1" outlineLevel="1">
      <c r="A62" s="63">
        <v>54500</v>
      </c>
      <c r="B62" s="8"/>
      <c r="C62" s="4"/>
      <c r="D62" t="e">
        <f t="shared" si="14"/>
        <v>#NAME?</v>
      </c>
      <c r="F62" s="10" t="e">
        <f>VLOOKUP($A62,AcctDataPY,#REF!,0)</f>
        <v>#NAME?</v>
      </c>
      <c r="G62" s="10" t="e">
        <f>VLOOKUP($A62,AcctDataPY,#REF!,0)</f>
        <v>#NAME?</v>
      </c>
      <c r="H62" s="10" t="e">
        <f>VLOOKUP($A62,AcctDataPY,#REF!,0)</f>
        <v>#NAME?</v>
      </c>
      <c r="I62" s="10">
        <v>1247.4000000000001</v>
      </c>
      <c r="J62" s="10">
        <v>912.8</v>
      </c>
      <c r="K62" s="98">
        <f t="shared" si="15"/>
        <v>0</v>
      </c>
      <c r="L62" s="98">
        <f t="shared" si="16"/>
        <v>0</v>
      </c>
      <c r="M62" s="98">
        <f t="shared" si="17"/>
        <v>0</v>
      </c>
      <c r="N62" s="98">
        <f t="shared" si="18"/>
        <v>0</v>
      </c>
      <c r="O62" s="98">
        <f t="shared" si="19"/>
        <v>0</v>
      </c>
      <c r="P62" s="98">
        <f t="shared" si="20"/>
        <v>0</v>
      </c>
      <c r="Q62" s="98">
        <f t="shared" si="21"/>
        <v>0</v>
      </c>
      <c r="R62" s="98">
        <f t="shared" si="21"/>
        <v>0</v>
      </c>
      <c r="S62" s="98"/>
      <c r="T62" s="98"/>
      <c r="U62" s="98">
        <f t="shared" si="22"/>
        <v>0</v>
      </c>
      <c r="V62" s="98"/>
      <c r="Y62" s="90"/>
    </row>
    <row r="63" spans="1:25" ht="15.75" hidden="1" customHeight="1" outlineLevel="1">
      <c r="A63" s="63">
        <v>54600</v>
      </c>
      <c r="B63" s="8"/>
      <c r="C63" s="4"/>
      <c r="D63" t="e">
        <f t="shared" si="14"/>
        <v>#NAME?</v>
      </c>
      <c r="F63" s="10" t="e">
        <f>VLOOKUP($A63,AcctDataPY,#REF!,0)</f>
        <v>#NAME?</v>
      </c>
      <c r="G63" s="10" t="e">
        <f>VLOOKUP($A63,AcctDataPY,#REF!,0)</f>
        <v>#NAME?</v>
      </c>
      <c r="H63" s="10" t="e">
        <f>VLOOKUP($A63,AcctDataPY,#REF!,0)</f>
        <v>#NAME?</v>
      </c>
      <c r="I63" s="10">
        <v>141.19</v>
      </c>
      <c r="J63" s="10">
        <v>0</v>
      </c>
      <c r="K63" s="98">
        <f t="shared" si="15"/>
        <v>0</v>
      </c>
      <c r="L63" s="98">
        <f t="shared" si="16"/>
        <v>0</v>
      </c>
      <c r="M63" s="98">
        <f t="shared" si="17"/>
        <v>0</v>
      </c>
      <c r="N63" s="98">
        <f t="shared" si="18"/>
        <v>0</v>
      </c>
      <c r="O63" s="98">
        <f t="shared" si="19"/>
        <v>0</v>
      </c>
      <c r="P63" s="98">
        <f t="shared" si="20"/>
        <v>0</v>
      </c>
      <c r="Q63" s="98">
        <f t="shared" si="21"/>
        <v>0</v>
      </c>
      <c r="R63" s="98">
        <f t="shared" si="21"/>
        <v>0</v>
      </c>
      <c r="S63" s="98"/>
      <c r="T63" s="98"/>
      <c r="U63" s="98">
        <f t="shared" si="22"/>
        <v>0</v>
      </c>
      <c r="V63" s="98"/>
      <c r="Y63" s="90"/>
    </row>
    <row r="64" spans="1:25" ht="15.75" hidden="1" customHeight="1" outlineLevel="1">
      <c r="A64" s="63">
        <v>54700</v>
      </c>
      <c r="B64" s="8"/>
      <c r="C64" s="4"/>
      <c r="D64" t="e">
        <f t="shared" ref="D64:D96" si="23">VLOOKUP(A64,LookupB,2,FALSE)</f>
        <v>#NAME?</v>
      </c>
      <c r="F64" s="10" t="e">
        <f>VLOOKUP($A64,AcctDataPY,#REF!,0)</f>
        <v>#NAME?</v>
      </c>
      <c r="G64" s="10" t="e">
        <f>VLOOKUP($A64,AcctDataPY,#REF!,0)</f>
        <v>#NAME?</v>
      </c>
      <c r="H64" s="10" t="e">
        <f>VLOOKUP($A64,AcctDataPY,#REF!,0)</f>
        <v>#NAME?</v>
      </c>
      <c r="I64" s="10">
        <v>213662.7</v>
      </c>
      <c r="J64" s="10">
        <v>262763.27</v>
      </c>
      <c r="K64" s="98">
        <f t="shared" si="15"/>
        <v>0</v>
      </c>
      <c r="L64" s="98">
        <f t="shared" si="16"/>
        <v>0</v>
      </c>
      <c r="M64" s="98">
        <f t="shared" si="17"/>
        <v>0</v>
      </c>
      <c r="N64" s="98">
        <f t="shared" si="18"/>
        <v>0</v>
      </c>
      <c r="O64" s="98">
        <f t="shared" si="19"/>
        <v>0</v>
      </c>
      <c r="P64" s="98">
        <f t="shared" si="20"/>
        <v>0</v>
      </c>
      <c r="Q64" s="98">
        <f t="shared" si="21"/>
        <v>0</v>
      </c>
      <c r="R64" s="98">
        <f t="shared" si="21"/>
        <v>0</v>
      </c>
      <c r="S64" s="98"/>
      <c r="T64" s="98"/>
      <c r="U64" s="98">
        <f t="shared" si="22"/>
        <v>0</v>
      </c>
      <c r="V64" s="98"/>
      <c r="Y64" s="90"/>
    </row>
    <row r="65" spans="1:25" ht="15.75" hidden="1" customHeight="1" outlineLevel="1">
      <c r="A65" s="63">
        <v>54800</v>
      </c>
      <c r="B65" s="8"/>
      <c r="C65" s="4"/>
      <c r="D65" t="e">
        <f t="shared" si="23"/>
        <v>#NAME?</v>
      </c>
      <c r="F65" s="10" t="e">
        <f>VLOOKUP($A65,AcctDataPY,#REF!,0)</f>
        <v>#NAME?</v>
      </c>
      <c r="G65" s="10" t="e">
        <f>VLOOKUP($A65,AcctDataPY,#REF!,0)</f>
        <v>#NAME?</v>
      </c>
      <c r="H65" s="10" t="e">
        <f>VLOOKUP($A65,AcctDataPY,#REF!,0)</f>
        <v>#NAME?</v>
      </c>
      <c r="I65" s="10">
        <v>3299.09</v>
      </c>
      <c r="J65" s="10">
        <v>3458.99</v>
      </c>
      <c r="K65" s="98">
        <f t="shared" ref="K65:K96" si="24">IF(ISERROR(VLOOKUP($A65,$A$168:$O$295,11,0)),0,VLOOKUP($A65,$A$168:$O$295,11,0))</f>
        <v>0</v>
      </c>
      <c r="L65" s="98">
        <f t="shared" ref="L65:L96" si="25">IF(ISERROR(VLOOKUP($A65,$A$168:$O$295,12,0)),0,VLOOKUP($A65,$A$168:$O$295,12,0))</f>
        <v>0</v>
      </c>
      <c r="M65" s="98">
        <f t="shared" ref="M65:M96" si="26">IF(ISERROR(VLOOKUP($A65,$A$168:$O$295,13,0)),0,VLOOKUP($A65,$A$168:$O$295,13,0))</f>
        <v>0</v>
      </c>
      <c r="N65" s="98">
        <f t="shared" ref="N65:N96" si="27">IF(ISERROR(VLOOKUP($A65,$A$168:$O$295,14,0)),0,VLOOKUP($A65,$A$168:$O$295,14,0))</f>
        <v>0</v>
      </c>
      <c r="O65" s="98">
        <f t="shared" ref="O65:O96" si="28">IF(ISERROR(VLOOKUP($A65,$A$168:$O$295,15,0)),0,VLOOKUP($A65,$A$168:$O$295,15,0))</f>
        <v>0</v>
      </c>
      <c r="P65" s="98">
        <f t="shared" ref="P65:P96" si="29">IF(ISERROR(VLOOKUP($A65,$A$168:$P$295,16,0)),0,VLOOKUP($A65,$A$168:$P$295,16,0))</f>
        <v>0</v>
      </c>
      <c r="Q65" s="98">
        <f t="shared" ref="Q65:R96" si="30">IF(ISERROR(VLOOKUP($A65,$A$168:$Q$295,17,0)),0,VLOOKUP($A65,$A$168:$Q$295,17,0))</f>
        <v>0</v>
      </c>
      <c r="R65" s="98">
        <f t="shared" si="30"/>
        <v>0</v>
      </c>
      <c r="S65" s="98"/>
      <c r="T65" s="98"/>
      <c r="U65" s="98">
        <f t="shared" ref="U65:U96" si="31">IF(ISERROR(VLOOKUP($A65,$A$168:$P$295,16,0)),0,VLOOKUP($A65,$A$168:$P$295,16,0))</f>
        <v>0</v>
      </c>
      <c r="V65" s="98"/>
      <c r="Y65" s="90"/>
    </row>
    <row r="66" spans="1:25" ht="15.75" hidden="1" customHeight="1" outlineLevel="1">
      <c r="A66" s="63">
        <v>54900</v>
      </c>
      <c r="B66" s="8"/>
      <c r="C66" s="4"/>
      <c r="D66" t="e">
        <f t="shared" si="23"/>
        <v>#NAME?</v>
      </c>
      <c r="F66" s="10" t="e">
        <f>VLOOKUP($A66,AcctDataPY,#REF!,0)</f>
        <v>#NAME?</v>
      </c>
      <c r="G66" s="10" t="e">
        <f>VLOOKUP($A66,AcctDataPY,#REF!,0)</f>
        <v>#NAME?</v>
      </c>
      <c r="H66" s="10" t="e">
        <f>VLOOKUP($A66,AcctDataPY,#REF!,0)</f>
        <v>#NAME?</v>
      </c>
      <c r="I66" s="10">
        <v>285432.46999999997</v>
      </c>
      <c r="J66" s="10">
        <v>262074.78</v>
      </c>
      <c r="K66" s="98">
        <f t="shared" si="24"/>
        <v>0</v>
      </c>
      <c r="L66" s="98">
        <f t="shared" si="25"/>
        <v>0</v>
      </c>
      <c r="M66" s="98">
        <f t="shared" si="26"/>
        <v>0</v>
      </c>
      <c r="N66" s="98">
        <f t="shared" si="27"/>
        <v>0</v>
      </c>
      <c r="O66" s="98">
        <f t="shared" si="28"/>
        <v>0</v>
      </c>
      <c r="P66" s="98">
        <f t="shared" si="29"/>
        <v>0</v>
      </c>
      <c r="Q66" s="98">
        <f t="shared" si="30"/>
        <v>0</v>
      </c>
      <c r="R66" s="98">
        <f t="shared" si="30"/>
        <v>0</v>
      </c>
      <c r="S66" s="98"/>
      <c r="T66" s="98"/>
      <c r="U66" s="98">
        <f t="shared" si="31"/>
        <v>0</v>
      </c>
      <c r="V66" s="98"/>
      <c r="Y66" s="90"/>
    </row>
    <row r="67" spans="1:25" ht="15.75" hidden="1" customHeight="1" outlineLevel="1">
      <c r="A67" s="63">
        <v>55025</v>
      </c>
      <c r="B67" s="8"/>
      <c r="C67" s="4"/>
      <c r="D67" t="e">
        <f t="shared" si="23"/>
        <v>#NAME?</v>
      </c>
      <c r="F67" s="10" t="e">
        <f>VLOOKUP($A67,AcctDataPY,#REF!,0)</f>
        <v>#NAME?</v>
      </c>
      <c r="G67" s="10" t="e">
        <f>VLOOKUP($A67,AcctDataPY,#REF!,0)</f>
        <v>#NAME?</v>
      </c>
      <c r="H67" s="10" t="e">
        <f>VLOOKUP($A67,AcctDataPY,#REF!,0)</f>
        <v>#NAME?</v>
      </c>
      <c r="I67" s="10">
        <v>86749.83</v>
      </c>
      <c r="J67" s="10">
        <v>28728.27</v>
      </c>
      <c r="K67" s="98">
        <f t="shared" si="24"/>
        <v>0</v>
      </c>
      <c r="L67" s="98">
        <f t="shared" si="25"/>
        <v>0</v>
      </c>
      <c r="M67" s="98">
        <f t="shared" si="26"/>
        <v>0</v>
      </c>
      <c r="N67" s="98">
        <f t="shared" si="27"/>
        <v>0</v>
      </c>
      <c r="O67" s="98">
        <f t="shared" si="28"/>
        <v>0</v>
      </c>
      <c r="P67" s="98">
        <f t="shared" si="29"/>
        <v>0</v>
      </c>
      <c r="Q67" s="98">
        <f t="shared" si="30"/>
        <v>0</v>
      </c>
      <c r="R67" s="98">
        <f t="shared" si="30"/>
        <v>0</v>
      </c>
      <c r="S67" s="98"/>
      <c r="T67" s="98"/>
      <c r="U67" s="98">
        <f t="shared" si="31"/>
        <v>0</v>
      </c>
      <c r="V67" s="98"/>
      <c r="Y67" s="90"/>
    </row>
    <row r="68" spans="1:25" ht="15.75" hidden="1" customHeight="1" outlineLevel="1">
      <c r="A68" s="63">
        <v>55050</v>
      </c>
      <c r="B68" s="8"/>
      <c r="C68" s="4"/>
      <c r="D68" t="e">
        <f t="shared" si="23"/>
        <v>#NAME?</v>
      </c>
      <c r="F68" s="10" t="e">
        <f>VLOOKUP($A68,AcctDataPY,#REF!,0)</f>
        <v>#NAME?</v>
      </c>
      <c r="G68" s="10" t="e">
        <f>VLOOKUP($A68,AcctDataPY,#REF!,0)</f>
        <v>#NAME?</v>
      </c>
      <c r="H68" s="10" t="e">
        <f>VLOOKUP($A68,AcctDataPY,#REF!,0)</f>
        <v>#NAME?</v>
      </c>
      <c r="I68" s="10">
        <v>231000</v>
      </c>
      <c r="J68" s="10">
        <v>0</v>
      </c>
      <c r="K68" s="98">
        <f t="shared" si="24"/>
        <v>0</v>
      </c>
      <c r="L68" s="98">
        <f t="shared" si="25"/>
        <v>0</v>
      </c>
      <c r="M68" s="98">
        <f t="shared" si="26"/>
        <v>0</v>
      </c>
      <c r="N68" s="98">
        <f t="shared" si="27"/>
        <v>0</v>
      </c>
      <c r="O68" s="98">
        <f t="shared" si="28"/>
        <v>0</v>
      </c>
      <c r="P68" s="98">
        <f t="shared" si="29"/>
        <v>0</v>
      </c>
      <c r="Q68" s="98">
        <f t="shared" si="30"/>
        <v>0</v>
      </c>
      <c r="R68" s="98">
        <f t="shared" si="30"/>
        <v>0</v>
      </c>
      <c r="S68" s="98"/>
      <c r="T68" s="98"/>
      <c r="U68" s="98">
        <f t="shared" si="31"/>
        <v>0</v>
      </c>
      <c r="V68" s="98"/>
      <c r="Y68" s="90"/>
    </row>
    <row r="69" spans="1:25" ht="15.75" hidden="1" customHeight="1" outlineLevel="1">
      <c r="A69" s="63">
        <v>55075</v>
      </c>
      <c r="B69" s="8"/>
      <c r="C69" s="4"/>
      <c r="D69" t="e">
        <f t="shared" si="23"/>
        <v>#NAME?</v>
      </c>
      <c r="F69" s="10" t="e">
        <f>VLOOKUP($A69,AcctDataPY,#REF!,0)</f>
        <v>#NAME?</v>
      </c>
      <c r="G69" s="10" t="e">
        <f>VLOOKUP($A69,AcctDataPY,#REF!,0)</f>
        <v>#NAME?</v>
      </c>
      <c r="H69" s="10" t="e">
        <f>VLOOKUP($A69,AcctDataPY,#REF!,0)</f>
        <v>#NAME?</v>
      </c>
      <c r="I69" s="10">
        <v>257.13</v>
      </c>
      <c r="J69" s="10">
        <v>120.91</v>
      </c>
      <c r="K69" s="98">
        <f t="shared" si="24"/>
        <v>0</v>
      </c>
      <c r="L69" s="98">
        <f t="shared" si="25"/>
        <v>0</v>
      </c>
      <c r="M69" s="98">
        <f t="shared" si="26"/>
        <v>0</v>
      </c>
      <c r="N69" s="98">
        <f t="shared" si="27"/>
        <v>0</v>
      </c>
      <c r="O69" s="98">
        <f t="shared" si="28"/>
        <v>0</v>
      </c>
      <c r="P69" s="98">
        <f t="shared" si="29"/>
        <v>0</v>
      </c>
      <c r="Q69" s="98">
        <f t="shared" si="30"/>
        <v>0</v>
      </c>
      <c r="R69" s="98">
        <f t="shared" si="30"/>
        <v>0</v>
      </c>
      <c r="S69" s="98"/>
      <c r="T69" s="98"/>
      <c r="U69" s="98">
        <f t="shared" si="31"/>
        <v>0</v>
      </c>
      <c r="V69" s="98"/>
      <c r="Y69" s="90"/>
    </row>
    <row r="70" spans="1:25" ht="15.75" hidden="1" customHeight="1" outlineLevel="1">
      <c r="A70" s="63">
        <v>55100</v>
      </c>
      <c r="B70" s="8"/>
      <c r="C70" s="4"/>
      <c r="D70" t="e">
        <f t="shared" si="23"/>
        <v>#NAME?</v>
      </c>
      <c r="F70" s="10" t="e">
        <f>VLOOKUP($A70,AcctDataPY,#REF!,0)</f>
        <v>#NAME?</v>
      </c>
      <c r="G70" s="10" t="e">
        <f>VLOOKUP($A70,AcctDataPY,#REF!,0)</f>
        <v>#NAME?</v>
      </c>
      <c r="H70" s="10" t="e">
        <f>VLOOKUP($A70,AcctDataPY,#REF!,0)</f>
        <v>#NAME?</v>
      </c>
      <c r="I70" s="10">
        <v>4316.38</v>
      </c>
      <c r="J70" s="10">
        <v>5347.08</v>
      </c>
      <c r="K70" s="98">
        <f t="shared" si="24"/>
        <v>0</v>
      </c>
      <c r="L70" s="98">
        <f t="shared" si="25"/>
        <v>0</v>
      </c>
      <c r="M70" s="98">
        <f t="shared" si="26"/>
        <v>0</v>
      </c>
      <c r="N70" s="98">
        <f t="shared" si="27"/>
        <v>0</v>
      </c>
      <c r="O70" s="98">
        <f t="shared" si="28"/>
        <v>0</v>
      </c>
      <c r="P70" s="98">
        <f t="shared" si="29"/>
        <v>0</v>
      </c>
      <c r="Q70" s="98">
        <f t="shared" si="30"/>
        <v>0</v>
      </c>
      <c r="R70" s="98">
        <f t="shared" si="30"/>
        <v>0</v>
      </c>
      <c r="S70" s="98"/>
      <c r="T70" s="98"/>
      <c r="U70" s="98">
        <f t="shared" si="31"/>
        <v>0</v>
      </c>
      <c r="V70" s="98"/>
      <c r="Y70" s="90"/>
    </row>
    <row r="71" spans="1:25" ht="15.75" hidden="1" customHeight="1" outlineLevel="1">
      <c r="A71" s="63">
        <v>55300</v>
      </c>
      <c r="B71" s="8"/>
      <c r="C71" s="4"/>
      <c r="D71" t="e">
        <f t="shared" si="23"/>
        <v>#NAME?</v>
      </c>
      <c r="F71" s="10" t="e">
        <f>VLOOKUP($A71,AcctDataPY,#REF!,0)</f>
        <v>#NAME?</v>
      </c>
      <c r="G71" s="10" t="e">
        <f>VLOOKUP($A71,AcctDataPY,#REF!,0)</f>
        <v>#NAME?</v>
      </c>
      <c r="H71" s="10" t="e">
        <f>VLOOKUP($A71,AcctDataPY,#REF!,0)</f>
        <v>#NAME?</v>
      </c>
      <c r="I71" s="10">
        <v>5685.27</v>
      </c>
      <c r="J71" s="10">
        <v>0</v>
      </c>
      <c r="K71" s="98">
        <f t="shared" si="24"/>
        <v>0</v>
      </c>
      <c r="L71" s="98">
        <f t="shared" si="25"/>
        <v>0</v>
      </c>
      <c r="M71" s="98">
        <f t="shared" si="26"/>
        <v>0</v>
      </c>
      <c r="N71" s="98">
        <f t="shared" si="27"/>
        <v>0</v>
      </c>
      <c r="O71" s="98">
        <f t="shared" si="28"/>
        <v>0</v>
      </c>
      <c r="P71" s="98">
        <f t="shared" si="29"/>
        <v>0</v>
      </c>
      <c r="Q71" s="98">
        <f t="shared" si="30"/>
        <v>0</v>
      </c>
      <c r="R71" s="98">
        <f t="shared" si="30"/>
        <v>0</v>
      </c>
      <c r="S71" s="98"/>
      <c r="T71" s="98"/>
      <c r="U71" s="98">
        <f t="shared" si="31"/>
        <v>0</v>
      </c>
      <c r="V71" s="98"/>
      <c r="Y71" s="90"/>
    </row>
    <row r="72" spans="1:25" ht="15.75" hidden="1" customHeight="1" outlineLevel="1">
      <c r="A72" s="63">
        <v>55400</v>
      </c>
      <c r="B72" s="8"/>
      <c r="C72" s="4"/>
      <c r="D72" t="e">
        <f t="shared" si="23"/>
        <v>#NAME?</v>
      </c>
      <c r="F72" s="10" t="e">
        <f>VLOOKUP($A72,AcctDataPY,#REF!,0)</f>
        <v>#NAME?</v>
      </c>
      <c r="G72" s="10" t="e">
        <f>VLOOKUP($A72,AcctDataPY,#REF!,0)</f>
        <v>#NAME?</v>
      </c>
      <c r="H72" s="10" t="e">
        <f>VLOOKUP($A72,AcctDataPY,#REF!,0)</f>
        <v>#NAME?</v>
      </c>
      <c r="I72" s="10">
        <v>744202.36</v>
      </c>
      <c r="J72" s="10">
        <v>71383.179999999993</v>
      </c>
      <c r="K72" s="98">
        <f t="shared" si="24"/>
        <v>0</v>
      </c>
      <c r="L72" s="98">
        <f t="shared" si="25"/>
        <v>0</v>
      </c>
      <c r="M72" s="98">
        <f t="shared" si="26"/>
        <v>0</v>
      </c>
      <c r="N72" s="98">
        <f t="shared" si="27"/>
        <v>0</v>
      </c>
      <c r="O72" s="98">
        <f t="shared" si="28"/>
        <v>0</v>
      </c>
      <c r="P72" s="98">
        <f t="shared" si="29"/>
        <v>0</v>
      </c>
      <c r="Q72" s="98">
        <f t="shared" si="30"/>
        <v>0</v>
      </c>
      <c r="R72" s="98">
        <f t="shared" si="30"/>
        <v>0</v>
      </c>
      <c r="S72" s="98"/>
      <c r="T72" s="98"/>
      <c r="U72" s="98">
        <f t="shared" si="31"/>
        <v>0</v>
      </c>
      <c r="V72" s="98"/>
      <c r="Y72" s="90"/>
    </row>
    <row r="73" spans="1:25" ht="15.75" hidden="1" customHeight="1" outlineLevel="1">
      <c r="A73" s="63">
        <v>55450</v>
      </c>
      <c r="B73" s="8"/>
      <c r="C73" s="4"/>
      <c r="D73" t="e">
        <f t="shared" si="23"/>
        <v>#NAME?</v>
      </c>
      <c r="F73" s="10" t="e">
        <f>VLOOKUP($A73,AcctDataPY,#REF!,0)</f>
        <v>#NAME?</v>
      </c>
      <c r="G73" s="10" t="e">
        <f>VLOOKUP($A73,AcctDataPY,#REF!,0)</f>
        <v>#NAME?</v>
      </c>
      <c r="H73" s="10" t="e">
        <f>VLOOKUP($A73,AcctDataPY,#REF!,0)</f>
        <v>#NAME?</v>
      </c>
      <c r="I73" s="10">
        <v>162463</v>
      </c>
      <c r="J73" s="10">
        <v>198614.21</v>
      </c>
      <c r="K73" s="98">
        <f t="shared" si="24"/>
        <v>0</v>
      </c>
      <c r="L73" s="98">
        <f t="shared" si="25"/>
        <v>0</v>
      </c>
      <c r="M73" s="98">
        <f t="shared" si="26"/>
        <v>0</v>
      </c>
      <c r="N73" s="98">
        <f t="shared" si="27"/>
        <v>0</v>
      </c>
      <c r="O73" s="98">
        <f t="shared" si="28"/>
        <v>0</v>
      </c>
      <c r="P73" s="98">
        <f t="shared" si="29"/>
        <v>0</v>
      </c>
      <c r="Q73" s="98">
        <f t="shared" si="30"/>
        <v>0</v>
      </c>
      <c r="R73" s="98">
        <f t="shared" si="30"/>
        <v>0</v>
      </c>
      <c r="S73" s="98"/>
      <c r="T73" s="98"/>
      <c r="U73" s="98">
        <f t="shared" si="31"/>
        <v>0</v>
      </c>
      <c r="V73" s="98"/>
      <c r="Y73" s="90"/>
    </row>
    <row r="74" spans="1:25" ht="15.75" hidden="1" customHeight="1" outlineLevel="1">
      <c r="A74" s="63">
        <v>55500</v>
      </c>
      <c r="B74" s="8"/>
      <c r="C74" s="4"/>
      <c r="D74" t="e">
        <f t="shared" si="23"/>
        <v>#NAME?</v>
      </c>
      <c r="F74" s="10" t="e">
        <f>VLOOKUP($A74,AcctDataPY,#REF!,0)</f>
        <v>#NAME?</v>
      </c>
      <c r="G74" s="10" t="e">
        <f>VLOOKUP($A74,AcctDataPY,#REF!,0)</f>
        <v>#NAME?</v>
      </c>
      <c r="H74" s="10" t="e">
        <f>VLOOKUP($A74,AcctDataPY,#REF!,0)</f>
        <v>#NAME?</v>
      </c>
      <c r="I74" s="10">
        <v>244620.34</v>
      </c>
      <c r="J74" s="10">
        <v>375595.19</v>
      </c>
      <c r="K74" s="98">
        <f t="shared" si="24"/>
        <v>0</v>
      </c>
      <c r="L74" s="98">
        <f t="shared" si="25"/>
        <v>0</v>
      </c>
      <c r="M74" s="98">
        <f t="shared" si="26"/>
        <v>0</v>
      </c>
      <c r="N74" s="98">
        <f t="shared" si="27"/>
        <v>0</v>
      </c>
      <c r="O74" s="98">
        <f t="shared" si="28"/>
        <v>0</v>
      </c>
      <c r="P74" s="98">
        <f t="shared" si="29"/>
        <v>0</v>
      </c>
      <c r="Q74" s="98">
        <f t="shared" si="30"/>
        <v>0</v>
      </c>
      <c r="R74" s="98">
        <f t="shared" si="30"/>
        <v>0</v>
      </c>
      <c r="S74" s="98"/>
      <c r="T74" s="98"/>
      <c r="U74" s="98">
        <f t="shared" si="31"/>
        <v>0</v>
      </c>
      <c r="V74" s="98"/>
      <c r="Y74" s="90"/>
    </row>
    <row r="75" spans="1:25" ht="15.75" hidden="1" customHeight="1" outlineLevel="1">
      <c r="A75" s="63">
        <v>55600</v>
      </c>
      <c r="B75" s="8"/>
      <c r="C75" s="4"/>
      <c r="D75" t="e">
        <f t="shared" si="23"/>
        <v>#NAME?</v>
      </c>
      <c r="F75" s="10" t="e">
        <f>VLOOKUP($A75,AcctDataPY,#REF!,0)</f>
        <v>#NAME?</v>
      </c>
      <c r="G75" s="10" t="e">
        <f>VLOOKUP($A75,AcctDataPY,#REF!,0)</f>
        <v>#NAME?</v>
      </c>
      <c r="H75" s="10" t="e">
        <f>VLOOKUP($A75,AcctDataPY,#REF!,0)</f>
        <v>#NAME?</v>
      </c>
      <c r="I75" s="10">
        <v>193684.73</v>
      </c>
      <c r="J75" s="10">
        <v>131668.37</v>
      </c>
      <c r="K75" s="98">
        <f t="shared" si="24"/>
        <v>0</v>
      </c>
      <c r="L75" s="98">
        <f t="shared" si="25"/>
        <v>0</v>
      </c>
      <c r="M75" s="98">
        <f t="shared" si="26"/>
        <v>0</v>
      </c>
      <c r="N75" s="98">
        <f t="shared" si="27"/>
        <v>0</v>
      </c>
      <c r="O75" s="98">
        <f t="shared" si="28"/>
        <v>0</v>
      </c>
      <c r="P75" s="98">
        <f t="shared" si="29"/>
        <v>0</v>
      </c>
      <c r="Q75" s="98">
        <f t="shared" si="30"/>
        <v>0</v>
      </c>
      <c r="R75" s="98">
        <f t="shared" si="30"/>
        <v>0</v>
      </c>
      <c r="S75" s="98"/>
      <c r="T75" s="98"/>
      <c r="U75" s="98">
        <f t="shared" si="31"/>
        <v>0</v>
      </c>
      <c r="V75" s="98"/>
      <c r="Y75" s="90"/>
    </row>
    <row r="76" spans="1:25" ht="15.75" hidden="1" customHeight="1" outlineLevel="1">
      <c r="A76" s="63">
        <v>55650</v>
      </c>
      <c r="B76" s="8"/>
      <c r="C76" s="4"/>
      <c r="D76" t="e">
        <f t="shared" si="23"/>
        <v>#NAME?</v>
      </c>
      <c r="F76" s="10" t="e">
        <f>VLOOKUP($A76,AcctDataPY,#REF!,0)</f>
        <v>#NAME?</v>
      </c>
      <c r="G76" s="10" t="e">
        <f>VLOOKUP($A76,AcctDataPY,#REF!,0)</f>
        <v>#NAME?</v>
      </c>
      <c r="H76" s="10" t="e">
        <f>VLOOKUP($A76,AcctDataPY,#REF!,0)</f>
        <v>#NAME?</v>
      </c>
      <c r="I76" s="10">
        <v>191400.87</v>
      </c>
      <c r="J76" s="10">
        <v>193732.77</v>
      </c>
      <c r="K76" s="98">
        <f t="shared" si="24"/>
        <v>0</v>
      </c>
      <c r="L76" s="98">
        <f t="shared" si="25"/>
        <v>0</v>
      </c>
      <c r="M76" s="98">
        <f t="shared" si="26"/>
        <v>0</v>
      </c>
      <c r="N76" s="98">
        <f t="shared" si="27"/>
        <v>0</v>
      </c>
      <c r="O76" s="98">
        <f t="shared" si="28"/>
        <v>0</v>
      </c>
      <c r="P76" s="98">
        <f t="shared" si="29"/>
        <v>0</v>
      </c>
      <c r="Q76" s="98">
        <f t="shared" si="30"/>
        <v>0</v>
      </c>
      <c r="R76" s="98">
        <f t="shared" si="30"/>
        <v>0</v>
      </c>
      <c r="S76" s="98"/>
      <c r="T76" s="98"/>
      <c r="U76" s="98">
        <f t="shared" si="31"/>
        <v>0</v>
      </c>
      <c r="V76" s="98"/>
      <c r="Y76" s="90"/>
    </row>
    <row r="77" spans="1:25" ht="15.75" hidden="1" customHeight="1" outlineLevel="1">
      <c r="A77" s="63">
        <v>55700</v>
      </c>
      <c r="B77" s="8"/>
      <c r="C77" s="4"/>
      <c r="D77" t="e">
        <f t="shared" si="23"/>
        <v>#NAME?</v>
      </c>
      <c r="F77" s="10" t="e">
        <f>VLOOKUP($A77,AcctDataPY,#REF!,0)</f>
        <v>#NAME?</v>
      </c>
      <c r="G77" s="10" t="e">
        <f>VLOOKUP($A77,AcctDataPY,#REF!,0)</f>
        <v>#NAME?</v>
      </c>
      <c r="H77" s="10" t="e">
        <f>VLOOKUP($A77,AcctDataPY,#REF!,0)</f>
        <v>#NAME?</v>
      </c>
      <c r="I77" s="10">
        <v>2000</v>
      </c>
      <c r="J77" s="10">
        <v>34723.1</v>
      </c>
      <c r="K77" s="98">
        <f t="shared" si="24"/>
        <v>0</v>
      </c>
      <c r="L77" s="98">
        <f t="shared" si="25"/>
        <v>0</v>
      </c>
      <c r="M77" s="98">
        <f t="shared" si="26"/>
        <v>0</v>
      </c>
      <c r="N77" s="98">
        <f t="shared" si="27"/>
        <v>0</v>
      </c>
      <c r="O77" s="98">
        <f t="shared" si="28"/>
        <v>0</v>
      </c>
      <c r="P77" s="98">
        <f t="shared" si="29"/>
        <v>0</v>
      </c>
      <c r="Q77" s="98">
        <f t="shared" si="30"/>
        <v>0</v>
      </c>
      <c r="R77" s="98">
        <f t="shared" si="30"/>
        <v>0</v>
      </c>
      <c r="S77" s="98"/>
      <c r="T77" s="98"/>
      <c r="U77" s="98">
        <f t="shared" si="31"/>
        <v>0</v>
      </c>
      <c r="V77" s="98"/>
      <c r="Y77" s="90"/>
    </row>
    <row r="78" spans="1:25" ht="15.75" hidden="1" customHeight="1" outlineLevel="1">
      <c r="A78" s="63">
        <v>55800</v>
      </c>
      <c r="B78" s="8"/>
      <c r="C78" s="4"/>
      <c r="D78" t="e">
        <f t="shared" si="23"/>
        <v>#NAME?</v>
      </c>
      <c r="F78" s="10" t="e">
        <f>VLOOKUP($A78,AcctDataPY,#REF!,0)</f>
        <v>#NAME?</v>
      </c>
      <c r="G78" s="10" t="e">
        <f>VLOOKUP($A78,AcctDataPY,#REF!,0)</f>
        <v>#NAME?</v>
      </c>
      <c r="H78" s="10" t="e">
        <f>VLOOKUP($A78,AcctDataPY,#REF!,0)</f>
        <v>#NAME?</v>
      </c>
      <c r="I78" s="10">
        <v>6870.06</v>
      </c>
      <c r="J78" s="10">
        <v>3954</v>
      </c>
      <c r="K78" s="98">
        <f t="shared" si="24"/>
        <v>0</v>
      </c>
      <c r="L78" s="98">
        <f t="shared" si="25"/>
        <v>0</v>
      </c>
      <c r="M78" s="98">
        <f t="shared" si="26"/>
        <v>0</v>
      </c>
      <c r="N78" s="98">
        <f t="shared" si="27"/>
        <v>0</v>
      </c>
      <c r="O78" s="98">
        <f t="shared" si="28"/>
        <v>0</v>
      </c>
      <c r="P78" s="98">
        <f t="shared" si="29"/>
        <v>0</v>
      </c>
      <c r="Q78" s="98">
        <f t="shared" si="30"/>
        <v>0</v>
      </c>
      <c r="R78" s="98">
        <f t="shared" si="30"/>
        <v>0</v>
      </c>
      <c r="S78" s="98"/>
      <c r="T78" s="98"/>
      <c r="U78" s="98">
        <f t="shared" si="31"/>
        <v>0</v>
      </c>
      <c r="V78" s="98"/>
      <c r="Y78" s="90"/>
    </row>
    <row r="79" spans="1:25" ht="15.75" hidden="1" customHeight="1" outlineLevel="1">
      <c r="A79" s="63">
        <v>55900</v>
      </c>
      <c r="B79" s="8"/>
      <c r="C79" s="4"/>
      <c r="D79" t="e">
        <f t="shared" si="23"/>
        <v>#NAME?</v>
      </c>
      <c r="F79" s="10" t="e">
        <f>VLOOKUP($A79,AcctDataPY,#REF!,0)</f>
        <v>#NAME?</v>
      </c>
      <c r="G79" s="10" t="e">
        <f>VLOOKUP($A79,AcctDataPY,#REF!,0)</f>
        <v>#NAME?</v>
      </c>
      <c r="H79" s="10" t="e">
        <f>VLOOKUP($A79,AcctDataPY,#REF!,0)</f>
        <v>#NAME?</v>
      </c>
      <c r="I79" s="10">
        <v>5166.4799999999996</v>
      </c>
      <c r="J79" s="10">
        <v>7276.46</v>
      </c>
      <c r="K79" s="98">
        <f t="shared" si="24"/>
        <v>0</v>
      </c>
      <c r="L79" s="98">
        <f t="shared" si="25"/>
        <v>0</v>
      </c>
      <c r="M79" s="98">
        <f t="shared" si="26"/>
        <v>0</v>
      </c>
      <c r="N79" s="98">
        <f t="shared" si="27"/>
        <v>0</v>
      </c>
      <c r="O79" s="98">
        <f t="shared" si="28"/>
        <v>0</v>
      </c>
      <c r="P79" s="98">
        <f t="shared" si="29"/>
        <v>0</v>
      </c>
      <c r="Q79" s="98">
        <f t="shared" si="30"/>
        <v>0</v>
      </c>
      <c r="R79" s="98">
        <f t="shared" si="30"/>
        <v>0</v>
      </c>
      <c r="S79" s="98"/>
      <c r="T79" s="98"/>
      <c r="U79" s="98">
        <f t="shared" si="31"/>
        <v>0</v>
      </c>
      <c r="V79" s="98"/>
      <c r="Y79" s="90"/>
    </row>
    <row r="80" spans="1:25" ht="15.75" hidden="1" customHeight="1" outlineLevel="1">
      <c r="A80" s="63">
        <v>56100</v>
      </c>
      <c r="B80" s="8"/>
      <c r="C80" s="4"/>
      <c r="D80" t="e">
        <f t="shared" si="23"/>
        <v>#NAME?</v>
      </c>
      <c r="F80" s="10" t="e">
        <f>VLOOKUP($A80,AcctDataPY,#REF!,0)</f>
        <v>#NAME?</v>
      </c>
      <c r="G80" s="10" t="e">
        <f>VLOOKUP($A80,AcctDataPY,#REF!,0)</f>
        <v>#NAME?</v>
      </c>
      <c r="H80" s="10" t="e">
        <f>VLOOKUP($A80,AcctDataPY,#REF!,0)</f>
        <v>#NAME?</v>
      </c>
      <c r="I80" s="10">
        <v>953.45</v>
      </c>
      <c r="J80" s="10">
        <v>1049.76</v>
      </c>
      <c r="K80" s="98">
        <f t="shared" si="24"/>
        <v>0</v>
      </c>
      <c r="L80" s="98">
        <f t="shared" si="25"/>
        <v>0</v>
      </c>
      <c r="M80" s="98">
        <f t="shared" si="26"/>
        <v>0</v>
      </c>
      <c r="N80" s="98">
        <f t="shared" si="27"/>
        <v>0</v>
      </c>
      <c r="O80" s="98">
        <f t="shared" si="28"/>
        <v>0</v>
      </c>
      <c r="P80" s="98">
        <f t="shared" si="29"/>
        <v>0</v>
      </c>
      <c r="Q80" s="98">
        <f t="shared" si="30"/>
        <v>0</v>
      </c>
      <c r="R80" s="98">
        <f t="shared" si="30"/>
        <v>0</v>
      </c>
      <c r="S80" s="98"/>
      <c r="T80" s="98"/>
      <c r="U80" s="98">
        <f t="shared" si="31"/>
        <v>0</v>
      </c>
      <c r="V80" s="98"/>
      <c r="Y80" s="90"/>
    </row>
    <row r="81" spans="1:25" ht="15.75" hidden="1" customHeight="1" outlineLevel="1">
      <c r="A81" s="63">
        <v>56200</v>
      </c>
      <c r="B81" s="8"/>
      <c r="C81" s="4"/>
      <c r="D81" t="e">
        <f t="shared" si="23"/>
        <v>#NAME?</v>
      </c>
      <c r="F81" s="10" t="e">
        <f>VLOOKUP($A81,AcctDataPY,#REF!,0)</f>
        <v>#NAME?</v>
      </c>
      <c r="G81" s="10" t="e">
        <f>VLOOKUP($A81,AcctDataPY,#REF!,0)</f>
        <v>#NAME?</v>
      </c>
      <c r="H81" s="10" t="e">
        <f>VLOOKUP($A81,AcctDataPY,#REF!,0)</f>
        <v>#NAME?</v>
      </c>
      <c r="I81" s="10">
        <v>1765.85</v>
      </c>
      <c r="J81" s="10">
        <v>502.04</v>
      </c>
      <c r="K81" s="98">
        <f t="shared" si="24"/>
        <v>0</v>
      </c>
      <c r="L81" s="98">
        <f t="shared" si="25"/>
        <v>0</v>
      </c>
      <c r="M81" s="98">
        <f t="shared" si="26"/>
        <v>0</v>
      </c>
      <c r="N81" s="98">
        <f t="shared" si="27"/>
        <v>0</v>
      </c>
      <c r="O81" s="98">
        <f t="shared" si="28"/>
        <v>0</v>
      </c>
      <c r="P81" s="98">
        <f t="shared" si="29"/>
        <v>0</v>
      </c>
      <c r="Q81" s="98">
        <f t="shared" si="30"/>
        <v>0</v>
      </c>
      <c r="R81" s="98">
        <f t="shared" si="30"/>
        <v>0</v>
      </c>
      <c r="S81" s="98"/>
      <c r="T81" s="98"/>
      <c r="U81" s="98">
        <f t="shared" si="31"/>
        <v>0</v>
      </c>
      <c r="V81" s="98"/>
      <c r="Y81" s="90"/>
    </row>
    <row r="82" spans="1:25" ht="15.75" hidden="1" customHeight="1" outlineLevel="1">
      <c r="A82" s="63">
        <v>56300</v>
      </c>
      <c r="B82" s="8"/>
      <c r="C82" s="4"/>
      <c r="D82" t="e">
        <f t="shared" si="23"/>
        <v>#NAME?</v>
      </c>
      <c r="F82" s="10" t="e">
        <f>VLOOKUP($A82,AcctDataPY,#REF!,0)</f>
        <v>#NAME?</v>
      </c>
      <c r="G82" s="10" t="e">
        <f>VLOOKUP($A82,AcctDataPY,#REF!,0)</f>
        <v>#NAME?</v>
      </c>
      <c r="H82" s="10" t="e">
        <f>VLOOKUP($A82,AcctDataPY,#REF!,0)</f>
        <v>#NAME?</v>
      </c>
      <c r="I82" s="10">
        <v>42666.34</v>
      </c>
      <c r="J82" s="10">
        <v>37000.81</v>
      </c>
      <c r="K82" s="98">
        <f t="shared" si="24"/>
        <v>0</v>
      </c>
      <c r="L82" s="98">
        <f t="shared" si="25"/>
        <v>0</v>
      </c>
      <c r="M82" s="98">
        <f t="shared" si="26"/>
        <v>0</v>
      </c>
      <c r="N82" s="98">
        <f t="shared" si="27"/>
        <v>0</v>
      </c>
      <c r="O82" s="98">
        <f t="shared" si="28"/>
        <v>0</v>
      </c>
      <c r="P82" s="98">
        <f t="shared" si="29"/>
        <v>0</v>
      </c>
      <c r="Q82" s="98">
        <f t="shared" si="30"/>
        <v>0</v>
      </c>
      <c r="R82" s="98">
        <f t="shared" si="30"/>
        <v>0</v>
      </c>
      <c r="S82" s="98"/>
      <c r="T82" s="98"/>
      <c r="U82" s="98">
        <f t="shared" si="31"/>
        <v>0</v>
      </c>
      <c r="V82" s="98"/>
      <c r="Y82" s="90"/>
    </row>
    <row r="83" spans="1:25" ht="15.75" hidden="1" customHeight="1" outlineLevel="1">
      <c r="A83" s="63">
        <v>56400</v>
      </c>
      <c r="B83" s="8"/>
      <c r="C83" s="4"/>
      <c r="D83" t="e">
        <f t="shared" si="23"/>
        <v>#NAME?</v>
      </c>
      <c r="F83" s="10" t="e">
        <f>VLOOKUP($A83,AcctDataPY,#REF!,0)</f>
        <v>#NAME?</v>
      </c>
      <c r="G83" s="10" t="e">
        <f>VLOOKUP($A83,AcctDataPY,#REF!,0)</f>
        <v>#NAME?</v>
      </c>
      <c r="H83" s="10" t="e">
        <f>VLOOKUP($A83,AcctDataPY,#REF!,0)</f>
        <v>#NAME?</v>
      </c>
      <c r="I83" s="10">
        <v>10284</v>
      </c>
      <c r="J83" s="10">
        <v>11451.02</v>
      </c>
      <c r="K83" s="98">
        <f t="shared" si="24"/>
        <v>0</v>
      </c>
      <c r="L83" s="98">
        <f t="shared" si="25"/>
        <v>0</v>
      </c>
      <c r="M83" s="98">
        <f t="shared" si="26"/>
        <v>0</v>
      </c>
      <c r="N83" s="98">
        <f t="shared" si="27"/>
        <v>0</v>
      </c>
      <c r="O83" s="98">
        <f t="shared" si="28"/>
        <v>0</v>
      </c>
      <c r="P83" s="98">
        <f t="shared" si="29"/>
        <v>0</v>
      </c>
      <c r="Q83" s="98">
        <f t="shared" si="30"/>
        <v>0</v>
      </c>
      <c r="R83" s="98">
        <f t="shared" si="30"/>
        <v>0</v>
      </c>
      <c r="S83" s="98"/>
      <c r="T83" s="98"/>
      <c r="U83" s="98">
        <f t="shared" si="31"/>
        <v>0</v>
      </c>
      <c r="V83" s="98"/>
      <c r="Y83" s="90"/>
    </row>
    <row r="84" spans="1:25" ht="15.75" hidden="1" customHeight="1" outlineLevel="1">
      <c r="A84" s="63">
        <v>56500</v>
      </c>
      <c r="B84" s="8"/>
      <c r="C84" s="4"/>
      <c r="D84" t="e">
        <f t="shared" si="23"/>
        <v>#NAME?</v>
      </c>
      <c r="F84" s="10" t="e">
        <f>VLOOKUP($A84,AcctDataPY,#REF!,0)</f>
        <v>#NAME?</v>
      </c>
      <c r="G84" s="10" t="e">
        <f>VLOOKUP($A84,AcctDataPY,#REF!,0)</f>
        <v>#NAME?</v>
      </c>
      <c r="H84" s="10" t="e">
        <f>VLOOKUP($A84,AcctDataPY,#REF!,0)</f>
        <v>#NAME?</v>
      </c>
      <c r="I84" s="10">
        <v>0</v>
      </c>
      <c r="J84" s="10">
        <v>9502.02</v>
      </c>
      <c r="K84" s="98">
        <f t="shared" si="24"/>
        <v>0</v>
      </c>
      <c r="L84" s="98">
        <f t="shared" si="25"/>
        <v>0</v>
      </c>
      <c r="M84" s="98">
        <f t="shared" si="26"/>
        <v>0</v>
      </c>
      <c r="N84" s="98">
        <f t="shared" si="27"/>
        <v>0</v>
      </c>
      <c r="O84" s="98">
        <f t="shared" si="28"/>
        <v>0</v>
      </c>
      <c r="P84" s="98">
        <f t="shared" si="29"/>
        <v>0</v>
      </c>
      <c r="Q84" s="98">
        <f t="shared" si="30"/>
        <v>0</v>
      </c>
      <c r="R84" s="98">
        <f t="shared" si="30"/>
        <v>0</v>
      </c>
      <c r="S84" s="98"/>
      <c r="T84" s="98"/>
      <c r="U84" s="98">
        <f t="shared" si="31"/>
        <v>0</v>
      </c>
      <c r="V84" s="98"/>
      <c r="Y84" s="90"/>
    </row>
    <row r="85" spans="1:25" ht="15.75" hidden="1" customHeight="1" outlineLevel="1">
      <c r="A85" s="63">
        <v>56600</v>
      </c>
      <c r="B85" s="8"/>
      <c r="C85" s="4"/>
      <c r="D85" t="e">
        <f t="shared" si="23"/>
        <v>#NAME?</v>
      </c>
      <c r="F85" s="10" t="e">
        <f>VLOOKUP($A85,AcctDataPY,#REF!,0)</f>
        <v>#NAME?</v>
      </c>
      <c r="G85" s="10" t="e">
        <f>VLOOKUP($A85,AcctDataPY,#REF!,0)</f>
        <v>#NAME?</v>
      </c>
      <c r="H85" s="10" t="e">
        <f>VLOOKUP($A85,AcctDataPY,#REF!,0)</f>
        <v>#NAME?</v>
      </c>
      <c r="I85" s="10">
        <v>51098.31</v>
      </c>
      <c r="J85" s="10">
        <v>46442.98</v>
      </c>
      <c r="K85" s="98">
        <f t="shared" si="24"/>
        <v>0</v>
      </c>
      <c r="L85" s="98">
        <f t="shared" si="25"/>
        <v>0</v>
      </c>
      <c r="M85" s="98">
        <f t="shared" si="26"/>
        <v>0</v>
      </c>
      <c r="N85" s="98">
        <f t="shared" si="27"/>
        <v>0</v>
      </c>
      <c r="O85" s="98">
        <f t="shared" si="28"/>
        <v>0</v>
      </c>
      <c r="P85" s="98">
        <f t="shared" si="29"/>
        <v>0</v>
      </c>
      <c r="Q85" s="98">
        <f t="shared" si="30"/>
        <v>0</v>
      </c>
      <c r="R85" s="98">
        <f t="shared" si="30"/>
        <v>0</v>
      </c>
      <c r="S85" s="98"/>
      <c r="T85" s="98"/>
      <c r="U85" s="98">
        <f t="shared" si="31"/>
        <v>0</v>
      </c>
      <c r="V85" s="98"/>
      <c r="Y85" s="90"/>
    </row>
    <row r="86" spans="1:25" ht="15.75" hidden="1" customHeight="1" outlineLevel="1">
      <c r="A86" s="63">
        <v>56700</v>
      </c>
      <c r="B86" s="8"/>
      <c r="C86" s="4"/>
      <c r="D86" t="e">
        <f t="shared" si="23"/>
        <v>#NAME?</v>
      </c>
      <c r="F86" s="10" t="e">
        <f>VLOOKUP($A86,AcctDataPY,#REF!,0)</f>
        <v>#NAME?</v>
      </c>
      <c r="G86" s="10" t="e">
        <f>VLOOKUP($A86,AcctDataPY,#REF!,0)</f>
        <v>#NAME?</v>
      </c>
      <c r="H86" s="10" t="e">
        <f>VLOOKUP($A86,AcctDataPY,#REF!,0)</f>
        <v>#NAME?</v>
      </c>
      <c r="I86" s="10">
        <v>35489.24</v>
      </c>
      <c r="J86" s="10">
        <v>25498.720000000001</v>
      </c>
      <c r="K86" s="98">
        <f t="shared" si="24"/>
        <v>0</v>
      </c>
      <c r="L86" s="98">
        <f t="shared" si="25"/>
        <v>0</v>
      </c>
      <c r="M86" s="98">
        <f t="shared" si="26"/>
        <v>0</v>
      </c>
      <c r="N86" s="98">
        <f t="shared" si="27"/>
        <v>0</v>
      </c>
      <c r="O86" s="98">
        <f t="shared" si="28"/>
        <v>0</v>
      </c>
      <c r="P86" s="98">
        <f t="shared" si="29"/>
        <v>0</v>
      </c>
      <c r="Q86" s="98">
        <f t="shared" si="30"/>
        <v>0</v>
      </c>
      <c r="R86" s="98">
        <f t="shared" si="30"/>
        <v>0</v>
      </c>
      <c r="S86" s="98"/>
      <c r="T86" s="98"/>
      <c r="U86" s="98">
        <f t="shared" si="31"/>
        <v>0</v>
      </c>
      <c r="V86" s="98"/>
      <c r="Y86" s="90"/>
    </row>
    <row r="87" spans="1:25" ht="15.75" hidden="1" customHeight="1" outlineLevel="1">
      <c r="A87" s="63">
        <v>56900</v>
      </c>
      <c r="B87" s="8"/>
      <c r="C87" s="4"/>
      <c r="D87" t="e">
        <f t="shared" si="23"/>
        <v>#NAME?</v>
      </c>
      <c r="F87" s="10" t="e">
        <f>VLOOKUP($A87,AcctDataPY,#REF!,0)</f>
        <v>#NAME?</v>
      </c>
      <c r="G87" s="10" t="e">
        <f>VLOOKUP($A87,AcctDataPY,#REF!,0)</f>
        <v>#NAME?</v>
      </c>
      <c r="H87" s="10" t="e">
        <f>VLOOKUP($A87,AcctDataPY,#REF!,0)</f>
        <v>#NAME?</v>
      </c>
      <c r="I87" s="10">
        <v>33342.639999999999</v>
      </c>
      <c r="J87" s="10">
        <v>38660.800000000003</v>
      </c>
      <c r="K87" s="98">
        <f t="shared" si="24"/>
        <v>0</v>
      </c>
      <c r="L87" s="98">
        <f t="shared" si="25"/>
        <v>0</v>
      </c>
      <c r="M87" s="98">
        <f t="shared" si="26"/>
        <v>0</v>
      </c>
      <c r="N87" s="98">
        <f t="shared" si="27"/>
        <v>0</v>
      </c>
      <c r="O87" s="98">
        <f t="shared" si="28"/>
        <v>0</v>
      </c>
      <c r="P87" s="98">
        <f t="shared" si="29"/>
        <v>0</v>
      </c>
      <c r="Q87" s="98">
        <f t="shared" si="30"/>
        <v>0</v>
      </c>
      <c r="R87" s="98">
        <f t="shared" si="30"/>
        <v>0</v>
      </c>
      <c r="S87" s="98"/>
      <c r="T87" s="98"/>
      <c r="U87" s="98">
        <f t="shared" si="31"/>
        <v>0</v>
      </c>
      <c r="V87" s="98"/>
      <c r="Y87" s="90"/>
    </row>
    <row r="88" spans="1:25" ht="15.75" hidden="1" customHeight="1" outlineLevel="1">
      <c r="A88" s="63">
        <v>57000</v>
      </c>
      <c r="B88" s="8"/>
      <c r="C88" s="4"/>
      <c r="D88" t="e">
        <f t="shared" si="23"/>
        <v>#NAME?</v>
      </c>
      <c r="F88" s="10" t="e">
        <f>VLOOKUP($A88,AcctDataPY,#REF!,0)</f>
        <v>#NAME?</v>
      </c>
      <c r="G88" s="10" t="e">
        <f>VLOOKUP($A88,AcctDataPY,#REF!,0)</f>
        <v>#NAME?</v>
      </c>
      <c r="H88" s="10" t="e">
        <f>VLOOKUP($A88,AcctDataPY,#REF!,0)</f>
        <v>#NAME?</v>
      </c>
      <c r="I88" s="10">
        <v>8340.48</v>
      </c>
      <c r="J88" s="10">
        <v>8921.9699999999993</v>
      </c>
      <c r="K88" s="98">
        <f t="shared" si="24"/>
        <v>0</v>
      </c>
      <c r="L88" s="98">
        <f t="shared" si="25"/>
        <v>0</v>
      </c>
      <c r="M88" s="98">
        <f t="shared" si="26"/>
        <v>0</v>
      </c>
      <c r="N88" s="98">
        <f t="shared" si="27"/>
        <v>0</v>
      </c>
      <c r="O88" s="98">
        <f t="shared" si="28"/>
        <v>0</v>
      </c>
      <c r="P88" s="98">
        <f t="shared" si="29"/>
        <v>0</v>
      </c>
      <c r="Q88" s="98">
        <f t="shared" si="30"/>
        <v>0</v>
      </c>
      <c r="R88" s="98">
        <f t="shared" si="30"/>
        <v>0</v>
      </c>
      <c r="S88" s="98"/>
      <c r="T88" s="98"/>
      <c r="U88" s="98">
        <f t="shared" si="31"/>
        <v>0</v>
      </c>
      <c r="V88" s="98"/>
      <c r="Y88" s="90"/>
    </row>
    <row r="89" spans="1:25" ht="15.75" hidden="1" customHeight="1" outlineLevel="1">
      <c r="A89" s="63">
        <v>57100</v>
      </c>
      <c r="B89" s="8"/>
      <c r="C89" s="4"/>
      <c r="D89" t="e">
        <f t="shared" si="23"/>
        <v>#NAME?</v>
      </c>
      <c r="F89" s="10" t="e">
        <f>VLOOKUP($A89,AcctDataPY,#REF!,0)</f>
        <v>#NAME?</v>
      </c>
      <c r="G89" s="10" t="e">
        <f>VLOOKUP($A89,AcctDataPY,#REF!,0)</f>
        <v>#NAME?</v>
      </c>
      <c r="H89" s="10" t="e">
        <f>VLOOKUP($A89,AcctDataPY,#REF!,0)</f>
        <v>#NAME?</v>
      </c>
      <c r="I89" s="10">
        <v>150045.21</v>
      </c>
      <c r="J89" s="10">
        <v>150825.79999999999</v>
      </c>
      <c r="K89" s="98">
        <f t="shared" si="24"/>
        <v>0</v>
      </c>
      <c r="L89" s="98">
        <f t="shared" si="25"/>
        <v>0</v>
      </c>
      <c r="M89" s="98">
        <f t="shared" si="26"/>
        <v>0</v>
      </c>
      <c r="N89" s="98">
        <f t="shared" si="27"/>
        <v>0</v>
      </c>
      <c r="O89" s="98">
        <f t="shared" si="28"/>
        <v>0</v>
      </c>
      <c r="P89" s="98">
        <f t="shared" si="29"/>
        <v>0</v>
      </c>
      <c r="Q89" s="98">
        <f t="shared" si="30"/>
        <v>0</v>
      </c>
      <c r="R89" s="98">
        <f t="shared" si="30"/>
        <v>0</v>
      </c>
      <c r="S89" s="98"/>
      <c r="T89" s="98"/>
      <c r="U89" s="98">
        <f t="shared" si="31"/>
        <v>0</v>
      </c>
      <c r="V89" s="98"/>
      <c r="Y89" s="90"/>
    </row>
    <row r="90" spans="1:25" ht="15.75" hidden="1" customHeight="1" outlineLevel="1">
      <c r="A90" s="63">
        <v>57200</v>
      </c>
      <c r="B90" s="8"/>
      <c r="C90" s="4"/>
      <c r="D90" t="e">
        <f t="shared" si="23"/>
        <v>#NAME?</v>
      </c>
      <c r="F90" s="10" t="e">
        <f>VLOOKUP($A90,AcctDataPY,#REF!,0)</f>
        <v>#NAME?</v>
      </c>
      <c r="G90" s="10" t="e">
        <f>VLOOKUP($A90,AcctDataPY,#REF!,0)</f>
        <v>#NAME?</v>
      </c>
      <c r="H90" s="10" t="e">
        <f>VLOOKUP($A90,AcctDataPY,#REF!,0)</f>
        <v>#NAME?</v>
      </c>
      <c r="I90" s="10">
        <v>21518.06</v>
      </c>
      <c r="J90" s="10">
        <v>23508.46</v>
      </c>
      <c r="K90" s="98">
        <f t="shared" si="24"/>
        <v>0</v>
      </c>
      <c r="L90" s="98">
        <f t="shared" si="25"/>
        <v>0</v>
      </c>
      <c r="M90" s="98">
        <f t="shared" si="26"/>
        <v>0</v>
      </c>
      <c r="N90" s="98">
        <f t="shared" si="27"/>
        <v>0</v>
      </c>
      <c r="O90" s="98">
        <f t="shared" si="28"/>
        <v>0</v>
      </c>
      <c r="P90" s="98">
        <f t="shared" si="29"/>
        <v>0</v>
      </c>
      <c r="Q90" s="98">
        <f t="shared" si="30"/>
        <v>0</v>
      </c>
      <c r="R90" s="98">
        <f t="shared" si="30"/>
        <v>0</v>
      </c>
      <c r="S90" s="98"/>
      <c r="T90" s="98"/>
      <c r="U90" s="98">
        <f t="shared" si="31"/>
        <v>0</v>
      </c>
      <c r="V90" s="98"/>
      <c r="Y90" s="90"/>
    </row>
    <row r="91" spans="1:25" ht="15.75" hidden="1" customHeight="1" outlineLevel="1">
      <c r="A91" s="63">
        <v>57225</v>
      </c>
      <c r="B91" s="8"/>
      <c r="C91" s="4"/>
      <c r="D91" t="e">
        <f t="shared" si="23"/>
        <v>#NAME?</v>
      </c>
      <c r="F91" s="10" t="e">
        <f>VLOOKUP($A91,AcctDataPY,#REF!,0)</f>
        <v>#NAME?</v>
      </c>
      <c r="G91" s="10" t="e">
        <f>VLOOKUP($A91,AcctDataPY,#REF!,0)</f>
        <v>#NAME?</v>
      </c>
      <c r="H91" s="10" t="e">
        <f>VLOOKUP($A91,AcctDataPY,#REF!,0)</f>
        <v>#NAME?</v>
      </c>
      <c r="I91" s="10">
        <v>49291.91</v>
      </c>
      <c r="J91" s="10">
        <v>61792.49</v>
      </c>
      <c r="K91" s="98">
        <f t="shared" si="24"/>
        <v>0</v>
      </c>
      <c r="L91" s="98">
        <f t="shared" si="25"/>
        <v>0</v>
      </c>
      <c r="M91" s="98">
        <f t="shared" si="26"/>
        <v>0</v>
      </c>
      <c r="N91" s="98">
        <f t="shared" si="27"/>
        <v>0</v>
      </c>
      <c r="O91" s="98">
        <f t="shared" si="28"/>
        <v>0</v>
      </c>
      <c r="P91" s="98">
        <f t="shared" si="29"/>
        <v>0</v>
      </c>
      <c r="Q91" s="98">
        <f t="shared" si="30"/>
        <v>0</v>
      </c>
      <c r="R91" s="98">
        <f t="shared" si="30"/>
        <v>0</v>
      </c>
      <c r="S91" s="98"/>
      <c r="T91" s="98"/>
      <c r="U91" s="98">
        <f t="shared" si="31"/>
        <v>0</v>
      </c>
      <c r="V91" s="98"/>
      <c r="Y91" s="90"/>
    </row>
    <row r="92" spans="1:25" ht="15.75" hidden="1" customHeight="1" outlineLevel="1">
      <c r="A92" s="63">
        <v>57250</v>
      </c>
      <c r="B92" s="8"/>
      <c r="C92" s="4"/>
      <c r="D92" t="e">
        <f t="shared" si="23"/>
        <v>#NAME?</v>
      </c>
      <c r="F92" s="10" t="e">
        <f>VLOOKUP($A92,AcctDataPY,#REF!,0)</f>
        <v>#NAME?</v>
      </c>
      <c r="G92" s="10" t="e">
        <f>VLOOKUP($A92,AcctDataPY,#REF!,0)</f>
        <v>#NAME?</v>
      </c>
      <c r="H92" s="10" t="e">
        <f>VLOOKUP($A92,AcctDataPY,#REF!,0)</f>
        <v>#NAME?</v>
      </c>
      <c r="I92" s="10">
        <v>1155.1099999999999</v>
      </c>
      <c r="J92" s="10">
        <v>956</v>
      </c>
      <c r="K92" s="98">
        <f t="shared" si="24"/>
        <v>0</v>
      </c>
      <c r="L92" s="98">
        <f t="shared" si="25"/>
        <v>0</v>
      </c>
      <c r="M92" s="98">
        <f t="shared" si="26"/>
        <v>0</v>
      </c>
      <c r="N92" s="98">
        <f t="shared" si="27"/>
        <v>0</v>
      </c>
      <c r="O92" s="98">
        <f t="shared" si="28"/>
        <v>0</v>
      </c>
      <c r="P92" s="98">
        <f t="shared" si="29"/>
        <v>0</v>
      </c>
      <c r="Q92" s="98">
        <f t="shared" si="30"/>
        <v>0</v>
      </c>
      <c r="R92" s="98">
        <f t="shared" si="30"/>
        <v>0</v>
      </c>
      <c r="S92" s="98"/>
      <c r="T92" s="98"/>
      <c r="U92" s="98">
        <f t="shared" si="31"/>
        <v>0</v>
      </c>
      <c r="V92" s="98"/>
      <c r="Y92" s="90"/>
    </row>
    <row r="93" spans="1:25" ht="15.75" hidden="1" customHeight="1" outlineLevel="1">
      <c r="A93" s="63">
        <v>57275</v>
      </c>
      <c r="B93" s="8"/>
      <c r="C93" s="4"/>
      <c r="D93" t="e">
        <f>VLOOKUP(A93,LookupB,2,FALSE)</f>
        <v>#NAME?</v>
      </c>
      <c r="F93" s="10" t="e">
        <f>VLOOKUP($A93,AcctDataPY,#REF!,0)</f>
        <v>#NAME?</v>
      </c>
      <c r="G93" s="10" t="e">
        <f>VLOOKUP($A93,AcctDataPY,#REF!,0)</f>
        <v>#NAME?</v>
      </c>
      <c r="H93" s="10" t="e">
        <f>VLOOKUP($A93,AcctDataPY,#REF!,0)</f>
        <v>#NAME?</v>
      </c>
      <c r="I93" s="10">
        <v>0</v>
      </c>
      <c r="J93" s="10">
        <v>0</v>
      </c>
      <c r="K93" s="98">
        <f t="shared" si="24"/>
        <v>0</v>
      </c>
      <c r="L93" s="98">
        <f t="shared" si="25"/>
        <v>0</v>
      </c>
      <c r="M93" s="98">
        <f t="shared" si="26"/>
        <v>0</v>
      </c>
      <c r="N93" s="98">
        <f t="shared" si="27"/>
        <v>0</v>
      </c>
      <c r="O93" s="98">
        <f t="shared" si="28"/>
        <v>0</v>
      </c>
      <c r="P93" s="98">
        <f t="shared" si="29"/>
        <v>0</v>
      </c>
      <c r="Q93" s="98">
        <f t="shared" si="30"/>
        <v>0</v>
      </c>
      <c r="R93" s="98">
        <f t="shared" si="30"/>
        <v>0</v>
      </c>
      <c r="S93" s="98"/>
      <c r="T93" s="98"/>
      <c r="U93" s="98">
        <f t="shared" si="31"/>
        <v>0</v>
      </c>
      <c r="V93" s="98"/>
      <c r="Y93" s="90"/>
    </row>
    <row r="94" spans="1:25" ht="15.75" hidden="1" customHeight="1" outlineLevel="1">
      <c r="A94" s="63">
        <v>57300</v>
      </c>
      <c r="B94" s="8"/>
      <c r="C94" s="4"/>
      <c r="D94" t="e">
        <f t="shared" si="23"/>
        <v>#NAME?</v>
      </c>
      <c r="F94" s="10" t="e">
        <f>VLOOKUP($A94,AcctDataPY,#REF!,0)</f>
        <v>#NAME?</v>
      </c>
      <c r="G94" s="10" t="e">
        <f>VLOOKUP($A94,AcctDataPY,#REF!,0)</f>
        <v>#NAME?</v>
      </c>
      <c r="H94" s="10" t="e">
        <f>VLOOKUP($A94,AcctDataPY,#REF!,0)</f>
        <v>#NAME?</v>
      </c>
      <c r="I94" s="10">
        <v>9477.2800000000007</v>
      </c>
      <c r="J94" s="10">
        <v>8444.6200000000008</v>
      </c>
      <c r="K94" s="98">
        <f t="shared" si="24"/>
        <v>0</v>
      </c>
      <c r="L94" s="98">
        <f t="shared" si="25"/>
        <v>0</v>
      </c>
      <c r="M94" s="98">
        <f t="shared" si="26"/>
        <v>0</v>
      </c>
      <c r="N94" s="98">
        <f t="shared" si="27"/>
        <v>0</v>
      </c>
      <c r="O94" s="98">
        <f t="shared" si="28"/>
        <v>0</v>
      </c>
      <c r="P94" s="98">
        <f t="shared" si="29"/>
        <v>0</v>
      </c>
      <c r="Q94" s="98">
        <f t="shared" si="30"/>
        <v>0</v>
      </c>
      <c r="R94" s="98">
        <f t="shared" si="30"/>
        <v>0</v>
      </c>
      <c r="S94" s="98"/>
      <c r="T94" s="98"/>
      <c r="U94" s="98">
        <f t="shared" si="31"/>
        <v>0</v>
      </c>
      <c r="V94" s="98"/>
      <c r="Y94" s="90"/>
    </row>
    <row r="95" spans="1:25" ht="15.75" hidden="1" customHeight="1" outlineLevel="1">
      <c r="A95" s="63">
        <v>57400</v>
      </c>
      <c r="B95" s="8"/>
      <c r="C95" s="4"/>
      <c r="D95" t="e">
        <f t="shared" si="23"/>
        <v>#NAME?</v>
      </c>
      <c r="F95" s="10" t="e">
        <f>VLOOKUP($A95,AcctDataPY,#REF!,0)</f>
        <v>#NAME?</v>
      </c>
      <c r="G95" s="10" t="e">
        <f>VLOOKUP($A95,AcctDataPY,#REF!,0)</f>
        <v>#NAME?</v>
      </c>
      <c r="H95" s="10" t="e">
        <f>VLOOKUP($A95,AcctDataPY,#REF!,0)</f>
        <v>#NAME?</v>
      </c>
      <c r="I95" s="10">
        <v>10884.72</v>
      </c>
      <c r="J95" s="10">
        <v>3222</v>
      </c>
      <c r="K95" s="98">
        <f t="shared" si="24"/>
        <v>0</v>
      </c>
      <c r="L95" s="98">
        <f t="shared" si="25"/>
        <v>0</v>
      </c>
      <c r="M95" s="98">
        <f t="shared" si="26"/>
        <v>0</v>
      </c>
      <c r="N95" s="98">
        <f t="shared" si="27"/>
        <v>0</v>
      </c>
      <c r="O95" s="98">
        <f t="shared" si="28"/>
        <v>0</v>
      </c>
      <c r="P95" s="98">
        <f t="shared" si="29"/>
        <v>0</v>
      </c>
      <c r="Q95" s="98">
        <f t="shared" si="30"/>
        <v>0</v>
      </c>
      <c r="R95" s="98">
        <f t="shared" si="30"/>
        <v>0</v>
      </c>
      <c r="S95" s="98"/>
      <c r="T95" s="98"/>
      <c r="U95" s="98">
        <f t="shared" si="31"/>
        <v>0</v>
      </c>
      <c r="V95" s="98"/>
      <c r="Y95" s="90"/>
    </row>
    <row r="96" spans="1:25" ht="15.75" hidden="1" customHeight="1" outlineLevel="1">
      <c r="A96" s="63">
        <v>57500</v>
      </c>
      <c r="B96" s="8"/>
      <c r="C96" s="4"/>
      <c r="D96" t="e">
        <f t="shared" si="23"/>
        <v>#NAME?</v>
      </c>
      <c r="F96" s="10" t="e">
        <f>VLOOKUP($A96,AcctDataPY,#REF!,0)</f>
        <v>#NAME?</v>
      </c>
      <c r="G96" s="10" t="e">
        <f>VLOOKUP($A96,AcctDataPY,#REF!,0)</f>
        <v>#NAME?</v>
      </c>
      <c r="H96" s="10" t="e">
        <f>VLOOKUP($A96,AcctDataPY,#REF!,0)</f>
        <v>#NAME?</v>
      </c>
      <c r="I96" s="10">
        <v>154213</v>
      </c>
      <c r="J96" s="10">
        <v>138501.75</v>
      </c>
      <c r="K96" s="98">
        <f t="shared" si="24"/>
        <v>0</v>
      </c>
      <c r="L96" s="98">
        <f t="shared" si="25"/>
        <v>0</v>
      </c>
      <c r="M96" s="98">
        <f t="shared" si="26"/>
        <v>0</v>
      </c>
      <c r="N96" s="98">
        <f t="shared" si="27"/>
        <v>0</v>
      </c>
      <c r="O96" s="98">
        <f t="shared" si="28"/>
        <v>0</v>
      </c>
      <c r="P96" s="98">
        <f t="shared" si="29"/>
        <v>0</v>
      </c>
      <c r="Q96" s="98">
        <f t="shared" si="30"/>
        <v>0</v>
      </c>
      <c r="R96" s="98">
        <f t="shared" si="30"/>
        <v>0</v>
      </c>
      <c r="S96" s="98"/>
      <c r="T96" s="98"/>
      <c r="U96" s="98">
        <f t="shared" si="31"/>
        <v>0</v>
      </c>
      <c r="V96" s="98"/>
      <c r="Y96" s="90"/>
    </row>
    <row r="97" spans="1:25" ht="15.75" hidden="1" customHeight="1" outlineLevel="1">
      <c r="A97" s="63">
        <v>57550</v>
      </c>
      <c r="B97" s="8"/>
      <c r="C97" s="4"/>
      <c r="D97" t="e">
        <f t="shared" ref="D97:D123" si="32">VLOOKUP(A97,LookupB,2,FALSE)</f>
        <v>#NAME?</v>
      </c>
      <c r="F97" s="10" t="e">
        <f>VLOOKUP($A97,AcctDataPY,#REF!,0)</f>
        <v>#NAME?</v>
      </c>
      <c r="G97" s="10" t="e">
        <f>VLOOKUP($A97,AcctDataPY,#REF!,0)</f>
        <v>#NAME?</v>
      </c>
      <c r="H97" s="10" t="e">
        <f>VLOOKUP($A97,AcctDataPY,#REF!,0)</f>
        <v>#NAME?</v>
      </c>
      <c r="I97" s="10">
        <v>21461.33</v>
      </c>
      <c r="J97" s="10">
        <v>16318.59</v>
      </c>
      <c r="K97" s="98">
        <f t="shared" ref="K97:K123" si="33">IF(ISERROR(VLOOKUP($A97,$A$168:$O$295,11,0)),0,VLOOKUP($A97,$A$168:$O$295,11,0))</f>
        <v>0</v>
      </c>
      <c r="L97" s="98">
        <f t="shared" ref="L97:L123" si="34">IF(ISERROR(VLOOKUP($A97,$A$168:$O$295,12,0)),0,VLOOKUP($A97,$A$168:$O$295,12,0))</f>
        <v>0</v>
      </c>
      <c r="M97" s="98">
        <f t="shared" ref="M97:M123" si="35">IF(ISERROR(VLOOKUP($A97,$A$168:$O$295,13,0)),0,VLOOKUP($A97,$A$168:$O$295,13,0))</f>
        <v>0</v>
      </c>
      <c r="N97" s="98">
        <f t="shared" ref="N97:N123" si="36">IF(ISERROR(VLOOKUP($A97,$A$168:$O$295,14,0)),0,VLOOKUP($A97,$A$168:$O$295,14,0))</f>
        <v>0</v>
      </c>
      <c r="O97" s="98">
        <f t="shared" ref="O97:O123" si="37">IF(ISERROR(VLOOKUP($A97,$A$168:$O$295,15,0)),0,VLOOKUP($A97,$A$168:$O$295,15,0))</f>
        <v>0</v>
      </c>
      <c r="P97" s="98">
        <f t="shared" ref="P97:P123" si="38">IF(ISERROR(VLOOKUP($A97,$A$168:$P$295,16,0)),0,VLOOKUP($A97,$A$168:$P$295,16,0))</f>
        <v>0</v>
      </c>
      <c r="Q97" s="98">
        <f t="shared" ref="Q97:R123" si="39">IF(ISERROR(VLOOKUP($A97,$A$168:$Q$295,17,0)),0,VLOOKUP($A97,$A$168:$Q$295,17,0))</f>
        <v>0</v>
      </c>
      <c r="R97" s="98">
        <f t="shared" si="39"/>
        <v>0</v>
      </c>
      <c r="S97" s="98"/>
      <c r="T97" s="98"/>
      <c r="U97" s="98">
        <f t="shared" ref="U97:U123" si="40">IF(ISERROR(VLOOKUP($A97,$A$168:$P$295,16,0)),0,VLOOKUP($A97,$A$168:$P$295,16,0))</f>
        <v>0</v>
      </c>
      <c r="V97" s="98"/>
      <c r="Y97" s="90"/>
    </row>
    <row r="98" spans="1:25" ht="15.75" hidden="1" customHeight="1" outlineLevel="1">
      <c r="A98" s="63">
        <v>57600</v>
      </c>
      <c r="B98" s="8"/>
      <c r="C98" s="4"/>
      <c r="D98" t="e">
        <f t="shared" si="32"/>
        <v>#NAME?</v>
      </c>
      <c r="F98" s="10" t="e">
        <f>VLOOKUP($A98,AcctDataPY,#REF!,0)</f>
        <v>#NAME?</v>
      </c>
      <c r="G98" s="10" t="e">
        <f>VLOOKUP($A98,AcctDataPY,#REF!,0)</f>
        <v>#NAME?</v>
      </c>
      <c r="H98" s="10" t="e">
        <f>VLOOKUP($A98,AcctDataPY,#REF!,0)</f>
        <v>#NAME?</v>
      </c>
      <c r="I98" s="10">
        <v>0</v>
      </c>
      <c r="J98" s="10">
        <v>0</v>
      </c>
      <c r="K98" s="98">
        <f t="shared" si="33"/>
        <v>0</v>
      </c>
      <c r="L98" s="98">
        <f t="shared" si="34"/>
        <v>0</v>
      </c>
      <c r="M98" s="98">
        <f t="shared" si="35"/>
        <v>0</v>
      </c>
      <c r="N98" s="98">
        <f t="shared" si="36"/>
        <v>0</v>
      </c>
      <c r="O98" s="98">
        <f t="shared" si="37"/>
        <v>0</v>
      </c>
      <c r="P98" s="98">
        <f t="shared" si="38"/>
        <v>0</v>
      </c>
      <c r="Q98" s="98">
        <f t="shared" si="39"/>
        <v>0</v>
      </c>
      <c r="R98" s="98">
        <f t="shared" si="39"/>
        <v>0</v>
      </c>
      <c r="S98" s="98"/>
      <c r="T98" s="98"/>
      <c r="U98" s="98">
        <f t="shared" si="40"/>
        <v>0</v>
      </c>
      <c r="V98" s="98"/>
      <c r="Y98" s="90"/>
    </row>
    <row r="99" spans="1:25" ht="15.75" hidden="1" customHeight="1" outlineLevel="1">
      <c r="A99" s="63">
        <v>57650</v>
      </c>
      <c r="B99" s="8"/>
      <c r="C99" s="4"/>
      <c r="D99" t="e">
        <f t="shared" si="32"/>
        <v>#NAME?</v>
      </c>
      <c r="F99" s="10" t="e">
        <f>VLOOKUP($A99,AcctDataPY,#REF!,0)</f>
        <v>#NAME?</v>
      </c>
      <c r="G99" s="10" t="e">
        <f>VLOOKUP($A99,AcctDataPY,#REF!,0)</f>
        <v>#NAME?</v>
      </c>
      <c r="H99" s="10" t="e">
        <f>VLOOKUP($A99,AcctDataPY,#REF!,0)</f>
        <v>#NAME?</v>
      </c>
      <c r="I99" s="10">
        <v>13931.92</v>
      </c>
      <c r="J99" s="10">
        <v>13346.4</v>
      </c>
      <c r="K99" s="98">
        <f t="shared" si="33"/>
        <v>0</v>
      </c>
      <c r="L99" s="98">
        <f t="shared" si="34"/>
        <v>0</v>
      </c>
      <c r="M99" s="98">
        <f t="shared" si="35"/>
        <v>0</v>
      </c>
      <c r="N99" s="98">
        <f t="shared" si="36"/>
        <v>0</v>
      </c>
      <c r="O99" s="98">
        <f t="shared" si="37"/>
        <v>0</v>
      </c>
      <c r="P99" s="98">
        <f t="shared" si="38"/>
        <v>0</v>
      </c>
      <c r="Q99" s="98">
        <f t="shared" si="39"/>
        <v>0</v>
      </c>
      <c r="R99" s="98">
        <f t="shared" si="39"/>
        <v>0</v>
      </c>
      <c r="S99" s="98"/>
      <c r="T99" s="98"/>
      <c r="U99" s="98">
        <f t="shared" si="40"/>
        <v>0</v>
      </c>
      <c r="V99" s="98"/>
      <c r="Y99" s="90"/>
    </row>
    <row r="100" spans="1:25" ht="15.75" hidden="1" customHeight="1" outlineLevel="1">
      <c r="A100" s="63">
        <v>57700</v>
      </c>
      <c r="B100" s="8"/>
      <c r="C100" s="4"/>
      <c r="D100" t="e">
        <f t="shared" si="32"/>
        <v>#NAME?</v>
      </c>
      <c r="F100" s="10" t="e">
        <f>VLOOKUP($A100,AcctDataPY,#REF!,0)</f>
        <v>#NAME?</v>
      </c>
      <c r="G100" s="10" t="e">
        <f>VLOOKUP($A100,AcctDataPY,#REF!,0)</f>
        <v>#NAME?</v>
      </c>
      <c r="H100" s="10" t="e">
        <f>VLOOKUP($A100,AcctDataPY,#REF!,0)</f>
        <v>#NAME?</v>
      </c>
      <c r="I100" s="10">
        <v>2597.09</v>
      </c>
      <c r="J100" s="10">
        <v>1845.07</v>
      </c>
      <c r="K100" s="98">
        <f t="shared" si="33"/>
        <v>0</v>
      </c>
      <c r="L100" s="98">
        <f t="shared" si="34"/>
        <v>0</v>
      </c>
      <c r="M100" s="98">
        <f t="shared" si="35"/>
        <v>0</v>
      </c>
      <c r="N100" s="98">
        <f t="shared" si="36"/>
        <v>0</v>
      </c>
      <c r="O100" s="98">
        <f t="shared" si="37"/>
        <v>0</v>
      </c>
      <c r="P100" s="98">
        <f t="shared" si="38"/>
        <v>0</v>
      </c>
      <c r="Q100" s="98">
        <f t="shared" si="39"/>
        <v>0</v>
      </c>
      <c r="R100" s="98">
        <f t="shared" si="39"/>
        <v>0</v>
      </c>
      <c r="S100" s="98"/>
      <c r="T100" s="98"/>
      <c r="U100" s="98">
        <f t="shared" si="40"/>
        <v>0</v>
      </c>
      <c r="V100" s="98"/>
      <c r="Y100" s="90"/>
    </row>
    <row r="101" spans="1:25" ht="15.75" hidden="1" customHeight="1" outlineLevel="1">
      <c r="A101" s="63">
        <v>57725</v>
      </c>
      <c r="B101" s="8"/>
      <c r="C101" s="4"/>
      <c r="D101" t="e">
        <f t="shared" si="32"/>
        <v>#NAME?</v>
      </c>
      <c r="F101" s="10" t="e">
        <f>VLOOKUP($A101,AcctDataPY,#REF!,0)</f>
        <v>#NAME?</v>
      </c>
      <c r="G101" s="10" t="e">
        <f>VLOOKUP($A101,AcctDataPY,#REF!,0)</f>
        <v>#NAME?</v>
      </c>
      <c r="H101" s="10" t="e">
        <f>VLOOKUP($A101,AcctDataPY,#REF!,0)</f>
        <v>#NAME?</v>
      </c>
      <c r="I101" s="10">
        <v>6341.12</v>
      </c>
      <c r="J101" s="10">
        <v>8807.0300000000007</v>
      </c>
      <c r="K101" s="98">
        <f t="shared" si="33"/>
        <v>0</v>
      </c>
      <c r="L101" s="98">
        <f t="shared" si="34"/>
        <v>0</v>
      </c>
      <c r="M101" s="98">
        <f t="shared" si="35"/>
        <v>0</v>
      </c>
      <c r="N101" s="98">
        <f t="shared" si="36"/>
        <v>0</v>
      </c>
      <c r="O101" s="98">
        <f t="shared" si="37"/>
        <v>0</v>
      </c>
      <c r="P101" s="98">
        <f t="shared" si="38"/>
        <v>0</v>
      </c>
      <c r="Q101" s="98">
        <f t="shared" si="39"/>
        <v>0</v>
      </c>
      <c r="R101" s="98">
        <f t="shared" si="39"/>
        <v>0</v>
      </c>
      <c r="S101" s="98"/>
      <c r="T101" s="98"/>
      <c r="U101" s="98">
        <f t="shared" si="40"/>
        <v>0</v>
      </c>
      <c r="V101" s="98"/>
      <c r="Y101" s="90"/>
    </row>
    <row r="102" spans="1:25" ht="15.75" hidden="1" customHeight="1" outlineLevel="1">
      <c r="A102" s="63">
        <v>57750</v>
      </c>
      <c r="B102" s="8"/>
      <c r="C102" s="4"/>
      <c r="D102" t="e">
        <f t="shared" si="32"/>
        <v>#NAME?</v>
      </c>
      <c r="F102" s="10" t="e">
        <f>VLOOKUP($A102,AcctDataPY,#REF!,0)</f>
        <v>#NAME?</v>
      </c>
      <c r="G102" s="10" t="e">
        <f>VLOOKUP($A102,AcctDataPY,#REF!,0)</f>
        <v>#NAME?</v>
      </c>
      <c r="H102" s="10" t="e">
        <f>VLOOKUP($A102,AcctDataPY,#REF!,0)</f>
        <v>#NAME?</v>
      </c>
      <c r="I102" s="10">
        <v>30683.01</v>
      </c>
      <c r="J102" s="10">
        <v>26219.37</v>
      </c>
      <c r="K102" s="98">
        <f t="shared" si="33"/>
        <v>0</v>
      </c>
      <c r="L102" s="98">
        <f t="shared" si="34"/>
        <v>0</v>
      </c>
      <c r="M102" s="98">
        <f t="shared" si="35"/>
        <v>0</v>
      </c>
      <c r="N102" s="98">
        <f t="shared" si="36"/>
        <v>0</v>
      </c>
      <c r="O102" s="98">
        <f t="shared" si="37"/>
        <v>0</v>
      </c>
      <c r="P102" s="98">
        <f t="shared" si="38"/>
        <v>0</v>
      </c>
      <c r="Q102" s="98">
        <f t="shared" si="39"/>
        <v>0</v>
      </c>
      <c r="R102" s="98">
        <f t="shared" si="39"/>
        <v>0</v>
      </c>
      <c r="S102" s="98"/>
      <c r="T102" s="98"/>
      <c r="U102" s="98">
        <f t="shared" si="40"/>
        <v>0</v>
      </c>
      <c r="V102" s="98"/>
      <c r="Y102" s="90"/>
    </row>
    <row r="103" spans="1:25" ht="15.75" hidden="1" customHeight="1" outlineLevel="1">
      <c r="A103" s="63">
        <v>57800</v>
      </c>
      <c r="B103" s="8"/>
      <c r="C103" s="4"/>
      <c r="D103" t="e">
        <f t="shared" si="32"/>
        <v>#NAME?</v>
      </c>
      <c r="F103" s="10" t="e">
        <f>VLOOKUP($A103,AcctDataPY,#REF!,0)</f>
        <v>#NAME?</v>
      </c>
      <c r="G103" s="10" t="e">
        <f>VLOOKUP($A103,AcctDataPY,#REF!,0)</f>
        <v>#NAME?</v>
      </c>
      <c r="H103" s="10" t="e">
        <f>VLOOKUP($A103,AcctDataPY,#REF!,0)</f>
        <v>#NAME?</v>
      </c>
      <c r="I103" s="10">
        <v>4791.6499999999996</v>
      </c>
      <c r="J103" s="10">
        <v>1148.9100000000001</v>
      </c>
      <c r="K103" s="98">
        <f t="shared" si="33"/>
        <v>0</v>
      </c>
      <c r="L103" s="98">
        <f t="shared" si="34"/>
        <v>0</v>
      </c>
      <c r="M103" s="98">
        <f t="shared" si="35"/>
        <v>0</v>
      </c>
      <c r="N103" s="98">
        <f t="shared" si="36"/>
        <v>0</v>
      </c>
      <c r="O103" s="98">
        <f t="shared" si="37"/>
        <v>0</v>
      </c>
      <c r="P103" s="98">
        <f t="shared" si="38"/>
        <v>0</v>
      </c>
      <c r="Q103" s="98">
        <f t="shared" si="39"/>
        <v>0</v>
      </c>
      <c r="R103" s="98">
        <f t="shared" si="39"/>
        <v>0</v>
      </c>
      <c r="S103" s="98"/>
      <c r="T103" s="98"/>
      <c r="U103" s="98">
        <f t="shared" si="40"/>
        <v>0</v>
      </c>
      <c r="V103" s="98"/>
      <c r="Y103" s="90"/>
    </row>
    <row r="104" spans="1:25" ht="15.75" hidden="1" customHeight="1" outlineLevel="1">
      <c r="A104" s="63">
        <v>57900</v>
      </c>
      <c r="B104" s="8"/>
      <c r="C104" s="4"/>
      <c r="D104" t="e">
        <f t="shared" si="32"/>
        <v>#NAME?</v>
      </c>
      <c r="F104" s="10" t="e">
        <f>VLOOKUP($A104,AcctDataPY,#REF!,0)</f>
        <v>#NAME?</v>
      </c>
      <c r="G104" s="10" t="e">
        <f>VLOOKUP($A104,AcctDataPY,#REF!,0)</f>
        <v>#NAME?</v>
      </c>
      <c r="H104" s="10" t="e">
        <f>VLOOKUP($A104,AcctDataPY,#REF!,0)</f>
        <v>#NAME?</v>
      </c>
      <c r="I104" s="10">
        <v>26846.560000000001</v>
      </c>
      <c r="J104" s="10">
        <v>27090.23</v>
      </c>
      <c r="K104" s="98">
        <f t="shared" si="33"/>
        <v>0</v>
      </c>
      <c r="L104" s="98">
        <f t="shared" si="34"/>
        <v>0</v>
      </c>
      <c r="M104" s="98">
        <f t="shared" si="35"/>
        <v>0</v>
      </c>
      <c r="N104" s="98">
        <f t="shared" si="36"/>
        <v>0</v>
      </c>
      <c r="O104" s="98">
        <f t="shared" si="37"/>
        <v>0</v>
      </c>
      <c r="P104" s="98">
        <f t="shared" si="38"/>
        <v>0</v>
      </c>
      <c r="Q104" s="98">
        <f t="shared" si="39"/>
        <v>0</v>
      </c>
      <c r="R104" s="98">
        <f t="shared" si="39"/>
        <v>0</v>
      </c>
      <c r="S104" s="98"/>
      <c r="T104" s="98"/>
      <c r="U104" s="98">
        <f t="shared" si="40"/>
        <v>0</v>
      </c>
      <c r="V104" s="98"/>
      <c r="Y104" s="90"/>
    </row>
    <row r="105" spans="1:25" ht="15.75" hidden="1" customHeight="1" outlineLevel="1">
      <c r="A105" s="63">
        <v>58100</v>
      </c>
      <c r="B105" s="8"/>
      <c r="C105" s="4"/>
      <c r="D105" t="e">
        <f t="shared" si="32"/>
        <v>#NAME?</v>
      </c>
      <c r="F105" s="10" t="e">
        <f>VLOOKUP($A105,AcctDataPY,#REF!,0)</f>
        <v>#NAME?</v>
      </c>
      <c r="G105" s="10" t="e">
        <f>VLOOKUP($A105,AcctDataPY,#REF!,0)</f>
        <v>#NAME?</v>
      </c>
      <c r="H105" s="10" t="e">
        <f>VLOOKUP($A105,AcctDataPY,#REF!,0)</f>
        <v>#NAME?</v>
      </c>
      <c r="I105" s="10">
        <v>1286.47</v>
      </c>
      <c r="J105" s="10">
        <v>1065.68</v>
      </c>
      <c r="K105" s="98">
        <f t="shared" si="33"/>
        <v>0</v>
      </c>
      <c r="L105" s="98">
        <f t="shared" si="34"/>
        <v>0</v>
      </c>
      <c r="M105" s="98">
        <f t="shared" si="35"/>
        <v>0</v>
      </c>
      <c r="N105" s="98">
        <f t="shared" si="36"/>
        <v>0</v>
      </c>
      <c r="O105" s="98">
        <f t="shared" si="37"/>
        <v>0</v>
      </c>
      <c r="P105" s="98">
        <f t="shared" si="38"/>
        <v>0</v>
      </c>
      <c r="Q105" s="98">
        <f t="shared" si="39"/>
        <v>0</v>
      </c>
      <c r="R105" s="98">
        <f t="shared" si="39"/>
        <v>0</v>
      </c>
      <c r="S105" s="98"/>
      <c r="T105" s="98"/>
      <c r="U105" s="98">
        <f t="shared" si="40"/>
        <v>0</v>
      </c>
      <c r="V105" s="98"/>
      <c r="Y105" s="90"/>
    </row>
    <row r="106" spans="1:25" ht="15.75" hidden="1" customHeight="1" outlineLevel="1">
      <c r="A106" s="63">
        <v>58200</v>
      </c>
      <c r="B106" s="8"/>
      <c r="C106" s="4"/>
      <c r="D106" t="e">
        <f t="shared" si="32"/>
        <v>#NAME?</v>
      </c>
      <c r="F106" s="10" t="e">
        <f>VLOOKUP($A106,AcctDataPY,#REF!,0)</f>
        <v>#NAME?</v>
      </c>
      <c r="G106" s="10" t="e">
        <f>VLOOKUP($A106,AcctDataPY,#REF!,0)</f>
        <v>#NAME?</v>
      </c>
      <c r="H106" s="10" t="e">
        <f>VLOOKUP($A106,AcctDataPY,#REF!,0)</f>
        <v>#NAME?</v>
      </c>
      <c r="I106" s="10">
        <v>50849.68</v>
      </c>
      <c r="J106" s="10">
        <v>55660.69</v>
      </c>
      <c r="K106" s="98">
        <f t="shared" si="33"/>
        <v>0</v>
      </c>
      <c r="L106" s="98">
        <f t="shared" si="34"/>
        <v>0</v>
      </c>
      <c r="M106" s="98">
        <f t="shared" si="35"/>
        <v>0</v>
      </c>
      <c r="N106" s="98">
        <f t="shared" si="36"/>
        <v>0</v>
      </c>
      <c r="O106" s="98">
        <f t="shared" si="37"/>
        <v>0</v>
      </c>
      <c r="P106" s="98">
        <f t="shared" si="38"/>
        <v>0</v>
      </c>
      <c r="Q106" s="98">
        <f t="shared" si="39"/>
        <v>0</v>
      </c>
      <c r="R106" s="98">
        <f t="shared" si="39"/>
        <v>0</v>
      </c>
      <c r="S106" s="98"/>
      <c r="T106" s="98"/>
      <c r="U106" s="98">
        <f t="shared" si="40"/>
        <v>0</v>
      </c>
      <c r="V106" s="98"/>
      <c r="Y106" s="90"/>
    </row>
    <row r="107" spans="1:25" ht="15.75" hidden="1" customHeight="1" outlineLevel="1">
      <c r="A107" s="63">
        <v>58310</v>
      </c>
      <c r="B107" s="8"/>
      <c r="C107" s="4"/>
      <c r="D107" t="e">
        <f t="shared" si="32"/>
        <v>#NAME?</v>
      </c>
      <c r="F107" s="10" t="e">
        <f>VLOOKUP($A107,AcctDataPY,#REF!,0)</f>
        <v>#NAME?</v>
      </c>
      <c r="G107" s="10" t="e">
        <f>VLOOKUP($A107,AcctDataPY,#REF!,0)</f>
        <v>#NAME?</v>
      </c>
      <c r="H107" s="10" t="e">
        <f>VLOOKUP($A107,AcctDataPY,#REF!,0)</f>
        <v>#NAME?</v>
      </c>
      <c r="I107" s="10">
        <v>150938.73000000001</v>
      </c>
      <c r="J107" s="10">
        <v>113077.14</v>
      </c>
      <c r="K107" s="98">
        <f t="shared" si="33"/>
        <v>0</v>
      </c>
      <c r="L107" s="98">
        <f t="shared" si="34"/>
        <v>0</v>
      </c>
      <c r="M107" s="98">
        <f t="shared" si="35"/>
        <v>0</v>
      </c>
      <c r="N107" s="98">
        <f t="shared" si="36"/>
        <v>0</v>
      </c>
      <c r="O107" s="98">
        <f t="shared" si="37"/>
        <v>0</v>
      </c>
      <c r="P107" s="98">
        <f t="shared" si="38"/>
        <v>0</v>
      </c>
      <c r="Q107" s="98">
        <f t="shared" si="39"/>
        <v>0</v>
      </c>
      <c r="R107" s="98">
        <f t="shared" si="39"/>
        <v>0</v>
      </c>
      <c r="S107" s="98"/>
      <c r="T107" s="98"/>
      <c r="U107" s="98">
        <f t="shared" si="40"/>
        <v>0</v>
      </c>
      <c r="V107" s="98"/>
      <c r="Y107" s="90"/>
    </row>
    <row r="108" spans="1:25" ht="15.75" hidden="1" customHeight="1" outlineLevel="1">
      <c r="A108" s="63">
        <v>58320</v>
      </c>
      <c r="B108" s="8"/>
      <c r="C108" s="4"/>
      <c r="D108" t="e">
        <f t="shared" si="32"/>
        <v>#NAME?</v>
      </c>
      <c r="F108" s="10" t="e">
        <f>VLOOKUP($A108,AcctDataPY,#REF!,0)</f>
        <v>#NAME?</v>
      </c>
      <c r="G108" s="10" t="e">
        <f>VLOOKUP($A108,AcctDataPY,#REF!,0)</f>
        <v>#NAME?</v>
      </c>
      <c r="H108" s="10" t="e">
        <f>VLOOKUP($A108,AcctDataPY,#REF!,0)</f>
        <v>#NAME?</v>
      </c>
      <c r="I108" s="10">
        <v>12632.34</v>
      </c>
      <c r="J108" s="10">
        <v>11633.73</v>
      </c>
      <c r="K108" s="98">
        <f t="shared" si="33"/>
        <v>0</v>
      </c>
      <c r="L108" s="98">
        <f t="shared" si="34"/>
        <v>0</v>
      </c>
      <c r="M108" s="98">
        <f t="shared" si="35"/>
        <v>0</v>
      </c>
      <c r="N108" s="98">
        <f t="shared" si="36"/>
        <v>0</v>
      </c>
      <c r="O108" s="98">
        <f t="shared" si="37"/>
        <v>0</v>
      </c>
      <c r="P108" s="98">
        <f t="shared" si="38"/>
        <v>0</v>
      </c>
      <c r="Q108" s="98">
        <f t="shared" si="39"/>
        <v>0</v>
      </c>
      <c r="R108" s="98">
        <f t="shared" si="39"/>
        <v>0</v>
      </c>
      <c r="S108" s="98"/>
      <c r="T108" s="98"/>
      <c r="U108" s="98">
        <f t="shared" si="40"/>
        <v>0</v>
      </c>
      <c r="V108" s="98"/>
      <c r="Y108" s="90"/>
    </row>
    <row r="109" spans="1:25" ht="15.75" hidden="1" customHeight="1" outlineLevel="1">
      <c r="A109" s="63">
        <v>58400</v>
      </c>
      <c r="B109" s="8"/>
      <c r="C109" s="4"/>
      <c r="D109" t="e">
        <f t="shared" si="32"/>
        <v>#NAME?</v>
      </c>
      <c r="F109" s="10" t="e">
        <f>VLOOKUP($A109,AcctDataPY,#REF!,0)</f>
        <v>#NAME?</v>
      </c>
      <c r="G109" s="10" t="e">
        <f>VLOOKUP($A109,AcctDataPY,#REF!,0)</f>
        <v>#NAME?</v>
      </c>
      <c r="H109" s="10" t="e">
        <f>VLOOKUP($A109,AcctDataPY,#REF!,0)</f>
        <v>#NAME?</v>
      </c>
      <c r="I109" s="10">
        <v>116627.88</v>
      </c>
      <c r="J109" s="10">
        <v>124379.96</v>
      </c>
      <c r="K109" s="98">
        <f t="shared" si="33"/>
        <v>0</v>
      </c>
      <c r="L109" s="98">
        <f t="shared" si="34"/>
        <v>0</v>
      </c>
      <c r="M109" s="98">
        <f t="shared" si="35"/>
        <v>0</v>
      </c>
      <c r="N109" s="98">
        <f t="shared" si="36"/>
        <v>0</v>
      </c>
      <c r="O109" s="98">
        <f t="shared" si="37"/>
        <v>0</v>
      </c>
      <c r="P109" s="98">
        <f t="shared" si="38"/>
        <v>0</v>
      </c>
      <c r="Q109" s="98">
        <f t="shared" si="39"/>
        <v>0</v>
      </c>
      <c r="R109" s="98">
        <f t="shared" si="39"/>
        <v>0</v>
      </c>
      <c r="S109" s="98"/>
      <c r="T109" s="98"/>
      <c r="U109" s="98">
        <f t="shared" si="40"/>
        <v>0</v>
      </c>
      <c r="V109" s="98"/>
      <c r="Y109" s="90"/>
    </row>
    <row r="110" spans="1:25" ht="15.75" hidden="1" customHeight="1" outlineLevel="1">
      <c r="A110" s="63">
        <v>58500</v>
      </c>
      <c r="B110" s="8"/>
      <c r="C110" s="4"/>
      <c r="D110" t="e">
        <f t="shared" si="32"/>
        <v>#NAME?</v>
      </c>
      <c r="F110" s="10" t="e">
        <f>VLOOKUP($A110,AcctDataPY,#REF!,0)</f>
        <v>#NAME?</v>
      </c>
      <c r="G110" s="10" t="e">
        <f>VLOOKUP($A110,AcctDataPY,#REF!,0)</f>
        <v>#NAME?</v>
      </c>
      <c r="H110" s="10" t="e">
        <f>VLOOKUP($A110,AcctDataPY,#REF!,0)</f>
        <v>#NAME?</v>
      </c>
      <c r="I110" s="10">
        <v>43459.37</v>
      </c>
      <c r="J110" s="10">
        <v>51512.12</v>
      </c>
      <c r="K110" s="98">
        <f t="shared" si="33"/>
        <v>0</v>
      </c>
      <c r="L110" s="98">
        <f t="shared" si="34"/>
        <v>0</v>
      </c>
      <c r="M110" s="98">
        <f t="shared" si="35"/>
        <v>0</v>
      </c>
      <c r="N110" s="98">
        <f t="shared" si="36"/>
        <v>0</v>
      </c>
      <c r="O110" s="98">
        <f t="shared" si="37"/>
        <v>0</v>
      </c>
      <c r="P110" s="98">
        <f t="shared" si="38"/>
        <v>0</v>
      </c>
      <c r="Q110" s="98">
        <f t="shared" si="39"/>
        <v>0</v>
      </c>
      <c r="R110" s="98">
        <f t="shared" si="39"/>
        <v>0</v>
      </c>
      <c r="S110" s="98"/>
      <c r="T110" s="98"/>
      <c r="U110" s="98">
        <f t="shared" si="40"/>
        <v>0</v>
      </c>
      <c r="V110" s="98"/>
      <c r="Y110" s="90"/>
    </row>
    <row r="111" spans="1:25" ht="15.75" hidden="1" customHeight="1" outlineLevel="1">
      <c r="A111" s="63">
        <v>58600</v>
      </c>
      <c r="B111" s="8"/>
      <c r="C111" s="4"/>
      <c r="D111" t="e">
        <f t="shared" si="32"/>
        <v>#NAME?</v>
      </c>
      <c r="F111" s="10" t="e">
        <f>VLOOKUP($A111,AcctDataPY,#REF!,0)</f>
        <v>#NAME?</v>
      </c>
      <c r="G111" s="10" t="e">
        <f>VLOOKUP($A111,AcctDataPY,#REF!,0)</f>
        <v>#NAME?</v>
      </c>
      <c r="H111" s="10" t="e">
        <f>VLOOKUP($A111,AcctDataPY,#REF!,0)</f>
        <v>#NAME?</v>
      </c>
      <c r="I111" s="10">
        <v>27316.99</v>
      </c>
      <c r="J111" s="10">
        <v>25171.59</v>
      </c>
      <c r="K111" s="98">
        <f t="shared" si="33"/>
        <v>0</v>
      </c>
      <c r="L111" s="98">
        <f t="shared" si="34"/>
        <v>0</v>
      </c>
      <c r="M111" s="98">
        <f t="shared" si="35"/>
        <v>0</v>
      </c>
      <c r="N111" s="98">
        <f t="shared" si="36"/>
        <v>0</v>
      </c>
      <c r="O111" s="98">
        <f t="shared" si="37"/>
        <v>0</v>
      </c>
      <c r="P111" s="98">
        <f t="shared" si="38"/>
        <v>0</v>
      </c>
      <c r="Q111" s="98">
        <f t="shared" si="39"/>
        <v>0</v>
      </c>
      <c r="R111" s="98">
        <f t="shared" si="39"/>
        <v>0</v>
      </c>
      <c r="S111" s="98"/>
      <c r="T111" s="98"/>
      <c r="U111" s="98">
        <f t="shared" si="40"/>
        <v>0</v>
      </c>
      <c r="V111" s="98"/>
      <c r="Y111" s="90"/>
    </row>
    <row r="112" spans="1:25" ht="15.75" hidden="1" customHeight="1" outlineLevel="1">
      <c r="A112" s="63">
        <v>58700</v>
      </c>
      <c r="B112" s="8"/>
      <c r="C112" s="4"/>
      <c r="D112" t="e">
        <f t="shared" si="32"/>
        <v>#NAME?</v>
      </c>
      <c r="F112" s="10" t="e">
        <f>VLOOKUP($A112,AcctDataPY,#REF!,0)</f>
        <v>#NAME?</v>
      </c>
      <c r="G112" s="10" t="e">
        <f>VLOOKUP($A112,AcctDataPY,#REF!,0)</f>
        <v>#NAME?</v>
      </c>
      <c r="H112" s="10" t="e">
        <f>VLOOKUP($A112,AcctDataPY,#REF!,0)</f>
        <v>#NAME?</v>
      </c>
      <c r="I112" s="10">
        <v>102122.78</v>
      </c>
      <c r="J112" s="10">
        <v>66847.83</v>
      </c>
      <c r="K112" s="98">
        <f t="shared" si="33"/>
        <v>0</v>
      </c>
      <c r="L112" s="98">
        <f t="shared" si="34"/>
        <v>0</v>
      </c>
      <c r="M112" s="98">
        <f t="shared" si="35"/>
        <v>0</v>
      </c>
      <c r="N112" s="98">
        <f t="shared" si="36"/>
        <v>0</v>
      </c>
      <c r="O112" s="98">
        <f t="shared" si="37"/>
        <v>0</v>
      </c>
      <c r="P112" s="98">
        <f t="shared" si="38"/>
        <v>0</v>
      </c>
      <c r="Q112" s="98">
        <f t="shared" si="39"/>
        <v>0</v>
      </c>
      <c r="R112" s="98">
        <f t="shared" si="39"/>
        <v>0</v>
      </c>
      <c r="S112" s="98"/>
      <c r="T112" s="98"/>
      <c r="U112" s="98">
        <f t="shared" si="40"/>
        <v>0</v>
      </c>
      <c r="V112" s="98"/>
      <c r="Y112" s="90"/>
    </row>
    <row r="113" spans="1:25" ht="15.75" hidden="1" customHeight="1" outlineLevel="1">
      <c r="A113" s="63">
        <v>58800</v>
      </c>
      <c r="B113" s="8"/>
      <c r="C113" s="4"/>
      <c r="D113" t="e">
        <f t="shared" si="32"/>
        <v>#NAME?</v>
      </c>
      <c r="F113" s="10" t="e">
        <f>VLOOKUP($A113,AcctDataPY,#REF!,0)</f>
        <v>#NAME?</v>
      </c>
      <c r="G113" s="10" t="e">
        <f>VLOOKUP($A113,AcctDataPY,#REF!,0)</f>
        <v>#NAME?</v>
      </c>
      <c r="H113" s="10" t="e">
        <f>VLOOKUP($A113,AcctDataPY,#REF!,0)</f>
        <v>#NAME?</v>
      </c>
      <c r="I113" s="10">
        <v>225291.08</v>
      </c>
      <c r="J113" s="10">
        <v>185865.15</v>
      </c>
      <c r="K113" s="98">
        <f t="shared" si="33"/>
        <v>0</v>
      </c>
      <c r="L113" s="98">
        <f t="shared" si="34"/>
        <v>0</v>
      </c>
      <c r="M113" s="98">
        <f t="shared" si="35"/>
        <v>0</v>
      </c>
      <c r="N113" s="98">
        <f t="shared" si="36"/>
        <v>0</v>
      </c>
      <c r="O113" s="98">
        <f t="shared" si="37"/>
        <v>0</v>
      </c>
      <c r="P113" s="98">
        <f t="shared" si="38"/>
        <v>0</v>
      </c>
      <c r="Q113" s="98">
        <f t="shared" si="39"/>
        <v>0</v>
      </c>
      <c r="R113" s="98">
        <f t="shared" si="39"/>
        <v>0</v>
      </c>
      <c r="S113" s="98"/>
      <c r="T113" s="98"/>
      <c r="U113" s="98">
        <f t="shared" si="40"/>
        <v>0</v>
      </c>
      <c r="V113" s="98"/>
      <c r="Y113" s="90"/>
    </row>
    <row r="114" spans="1:25" ht="15.75" hidden="1" customHeight="1" outlineLevel="1">
      <c r="A114" s="63">
        <v>58900</v>
      </c>
      <c r="B114" s="8"/>
      <c r="C114" s="4"/>
      <c r="D114" t="e">
        <f t="shared" si="32"/>
        <v>#NAME?</v>
      </c>
      <c r="F114" s="10" t="e">
        <f>VLOOKUP($A114,AcctDataPY,#REF!,0)</f>
        <v>#NAME?</v>
      </c>
      <c r="G114" s="10" t="e">
        <f>VLOOKUP($A114,AcctDataPY,#REF!,0)</f>
        <v>#NAME?</v>
      </c>
      <c r="H114" s="10" t="e">
        <f>VLOOKUP($A114,AcctDataPY,#REF!,0)</f>
        <v>#NAME?</v>
      </c>
      <c r="I114" s="10">
        <v>4889.8</v>
      </c>
      <c r="J114" s="10">
        <v>5236.7299999999996</v>
      </c>
      <c r="K114" s="98">
        <f t="shared" si="33"/>
        <v>0</v>
      </c>
      <c r="L114" s="98">
        <f t="shared" si="34"/>
        <v>0</v>
      </c>
      <c r="M114" s="98">
        <f t="shared" si="35"/>
        <v>0</v>
      </c>
      <c r="N114" s="98">
        <f t="shared" si="36"/>
        <v>0</v>
      </c>
      <c r="O114" s="98">
        <f t="shared" si="37"/>
        <v>0</v>
      </c>
      <c r="P114" s="98">
        <f t="shared" si="38"/>
        <v>0</v>
      </c>
      <c r="Q114" s="98">
        <f t="shared" si="39"/>
        <v>0</v>
      </c>
      <c r="R114" s="98">
        <f t="shared" si="39"/>
        <v>0</v>
      </c>
      <c r="S114" s="98"/>
      <c r="T114" s="98"/>
      <c r="U114" s="98">
        <f t="shared" si="40"/>
        <v>0</v>
      </c>
      <c r="V114" s="98"/>
      <c r="Y114" s="90"/>
    </row>
    <row r="115" spans="1:25" ht="15.75" hidden="1" customHeight="1" outlineLevel="1">
      <c r="A115" s="63">
        <v>59000</v>
      </c>
      <c r="B115" s="8"/>
      <c r="C115" s="4"/>
      <c r="D115" t="e">
        <f t="shared" si="32"/>
        <v>#NAME?</v>
      </c>
      <c r="F115" s="10" t="e">
        <f>VLOOKUP($A115,AcctDataPY,#REF!,0)</f>
        <v>#NAME?</v>
      </c>
      <c r="G115" s="10" t="e">
        <f>VLOOKUP($A115,AcctDataPY,#REF!,0)</f>
        <v>#NAME?</v>
      </c>
      <c r="H115" s="10" t="e">
        <f>VLOOKUP($A115,AcctDataPY,#REF!,0)</f>
        <v>#NAME?</v>
      </c>
      <c r="I115" s="10">
        <v>9026.2199999999993</v>
      </c>
      <c r="J115" s="10">
        <v>10116.85</v>
      </c>
      <c r="K115" s="98">
        <f t="shared" si="33"/>
        <v>0</v>
      </c>
      <c r="L115" s="98">
        <f t="shared" si="34"/>
        <v>0</v>
      </c>
      <c r="M115" s="98">
        <f t="shared" si="35"/>
        <v>0</v>
      </c>
      <c r="N115" s="98">
        <f t="shared" si="36"/>
        <v>0</v>
      </c>
      <c r="O115" s="98">
        <f t="shared" si="37"/>
        <v>0</v>
      </c>
      <c r="P115" s="98">
        <f t="shared" si="38"/>
        <v>0</v>
      </c>
      <c r="Q115" s="98">
        <f t="shared" si="39"/>
        <v>0</v>
      </c>
      <c r="R115" s="98">
        <f t="shared" si="39"/>
        <v>0</v>
      </c>
      <c r="S115" s="98"/>
      <c r="T115" s="98"/>
      <c r="U115" s="98">
        <f t="shared" si="40"/>
        <v>0</v>
      </c>
      <c r="V115" s="98"/>
      <c r="Y115" s="90"/>
    </row>
    <row r="116" spans="1:25" ht="15.75" hidden="1" customHeight="1" outlineLevel="1">
      <c r="A116" s="63">
        <v>59050</v>
      </c>
      <c r="B116" s="8"/>
      <c r="C116" s="4"/>
      <c r="D116" t="e">
        <f t="shared" si="32"/>
        <v>#NAME?</v>
      </c>
      <c r="F116" s="10" t="e">
        <f>VLOOKUP($A116,AcctDataPY,#REF!,0)</f>
        <v>#NAME?</v>
      </c>
      <c r="G116" s="10" t="e">
        <f>VLOOKUP($A116,AcctDataPY,#REF!,0)</f>
        <v>#NAME?</v>
      </c>
      <c r="H116" s="10" t="e">
        <f>VLOOKUP($A116,AcctDataPY,#REF!,0)</f>
        <v>#NAME?</v>
      </c>
      <c r="I116" s="10">
        <v>179911.15</v>
      </c>
      <c r="J116" s="10">
        <v>158757.04999999999</v>
      </c>
      <c r="K116" s="98">
        <f t="shared" si="33"/>
        <v>0</v>
      </c>
      <c r="L116" s="98">
        <f t="shared" si="34"/>
        <v>0</v>
      </c>
      <c r="M116" s="98">
        <f t="shared" si="35"/>
        <v>0</v>
      </c>
      <c r="N116" s="98">
        <f t="shared" si="36"/>
        <v>0</v>
      </c>
      <c r="O116" s="98">
        <f t="shared" si="37"/>
        <v>0</v>
      </c>
      <c r="P116" s="98">
        <f t="shared" si="38"/>
        <v>0</v>
      </c>
      <c r="Q116" s="98">
        <f t="shared" si="39"/>
        <v>0</v>
      </c>
      <c r="R116" s="98">
        <f t="shared" si="39"/>
        <v>0</v>
      </c>
      <c r="S116" s="98"/>
      <c r="T116" s="98"/>
      <c r="U116" s="98">
        <f t="shared" si="40"/>
        <v>0</v>
      </c>
      <c r="V116" s="98"/>
      <c r="Y116" s="90"/>
    </row>
    <row r="117" spans="1:25" ht="15.75" hidden="1" customHeight="1" outlineLevel="1">
      <c r="A117" s="63">
        <v>59100</v>
      </c>
      <c r="B117" s="8"/>
      <c r="C117" s="4"/>
      <c r="D117" t="e">
        <f t="shared" si="32"/>
        <v>#NAME?</v>
      </c>
      <c r="F117" s="10" t="e">
        <f>VLOOKUP($A117,AcctDataPY,#REF!,0)</f>
        <v>#NAME?</v>
      </c>
      <c r="G117" s="10" t="e">
        <f>VLOOKUP($A117,AcctDataPY,#REF!,0)</f>
        <v>#NAME?</v>
      </c>
      <c r="H117" s="10" t="e">
        <f>VLOOKUP($A117,AcctDataPY,#REF!,0)</f>
        <v>#NAME?</v>
      </c>
      <c r="I117" s="10">
        <v>0</v>
      </c>
      <c r="J117" s="10">
        <v>12.5</v>
      </c>
      <c r="K117" s="98">
        <f t="shared" si="33"/>
        <v>0</v>
      </c>
      <c r="L117" s="98">
        <f t="shared" si="34"/>
        <v>0</v>
      </c>
      <c r="M117" s="98">
        <f t="shared" si="35"/>
        <v>0</v>
      </c>
      <c r="N117" s="98">
        <f t="shared" si="36"/>
        <v>0</v>
      </c>
      <c r="O117" s="98">
        <f t="shared" si="37"/>
        <v>0</v>
      </c>
      <c r="P117" s="98">
        <f t="shared" si="38"/>
        <v>0</v>
      </c>
      <c r="Q117" s="98">
        <f t="shared" si="39"/>
        <v>0</v>
      </c>
      <c r="R117" s="98">
        <f t="shared" si="39"/>
        <v>0</v>
      </c>
      <c r="S117" s="98"/>
      <c r="T117" s="98"/>
      <c r="U117" s="98">
        <f t="shared" si="40"/>
        <v>0</v>
      </c>
      <c r="V117" s="98"/>
      <c r="Y117" s="90"/>
    </row>
    <row r="118" spans="1:25" ht="15.75" hidden="1" customHeight="1" outlineLevel="1">
      <c r="A118" s="63">
        <v>59150</v>
      </c>
      <c r="B118" s="8"/>
      <c r="C118" s="4"/>
      <c r="D118" t="e">
        <f t="shared" si="32"/>
        <v>#NAME?</v>
      </c>
      <c r="F118" s="10" t="e">
        <f>VLOOKUP($A118,AcctDataPY,#REF!,0)</f>
        <v>#NAME?</v>
      </c>
      <c r="G118" s="10" t="e">
        <f>VLOOKUP($A118,AcctDataPY,#REF!,0)</f>
        <v>#NAME?</v>
      </c>
      <c r="H118" s="10" t="e">
        <f>VLOOKUP($A118,AcctDataPY,#REF!,0)</f>
        <v>#NAME?</v>
      </c>
      <c r="I118" s="10">
        <v>23351.14</v>
      </c>
      <c r="J118" s="10">
        <v>19641.66</v>
      </c>
      <c r="K118" s="98">
        <f t="shared" si="33"/>
        <v>0</v>
      </c>
      <c r="L118" s="98">
        <f t="shared" si="34"/>
        <v>0</v>
      </c>
      <c r="M118" s="98">
        <f t="shared" si="35"/>
        <v>0</v>
      </c>
      <c r="N118" s="98">
        <f t="shared" si="36"/>
        <v>0</v>
      </c>
      <c r="O118" s="98">
        <f t="shared" si="37"/>
        <v>0</v>
      </c>
      <c r="P118" s="98">
        <f t="shared" si="38"/>
        <v>0</v>
      </c>
      <c r="Q118" s="98">
        <f t="shared" si="39"/>
        <v>0</v>
      </c>
      <c r="R118" s="98">
        <f t="shared" si="39"/>
        <v>0</v>
      </c>
      <c r="S118" s="98"/>
      <c r="T118" s="98"/>
      <c r="U118" s="98">
        <f t="shared" si="40"/>
        <v>0</v>
      </c>
      <c r="V118" s="98"/>
      <c r="Y118" s="90"/>
    </row>
    <row r="119" spans="1:25" ht="15.75" hidden="1" customHeight="1" outlineLevel="1">
      <c r="A119" s="63">
        <v>59200</v>
      </c>
      <c r="B119" s="8"/>
      <c r="C119" s="4"/>
      <c r="D119" t="e">
        <f t="shared" si="32"/>
        <v>#NAME?</v>
      </c>
      <c r="F119" s="10" t="e">
        <f>VLOOKUP($A119,AcctDataPY,#REF!,0)</f>
        <v>#NAME?</v>
      </c>
      <c r="G119" s="10" t="e">
        <f>VLOOKUP($A119,AcctDataPY,#REF!,0)</f>
        <v>#NAME?</v>
      </c>
      <c r="H119" s="10" t="e">
        <f>VLOOKUP($A119,AcctDataPY,#REF!,0)</f>
        <v>#NAME?</v>
      </c>
      <c r="I119" s="10">
        <v>2075</v>
      </c>
      <c r="J119" s="10">
        <v>1332</v>
      </c>
      <c r="K119" s="98">
        <f t="shared" si="33"/>
        <v>0</v>
      </c>
      <c r="L119" s="98">
        <f t="shared" si="34"/>
        <v>0</v>
      </c>
      <c r="M119" s="98">
        <f t="shared" si="35"/>
        <v>0</v>
      </c>
      <c r="N119" s="98">
        <f t="shared" si="36"/>
        <v>0</v>
      </c>
      <c r="O119" s="98">
        <f t="shared" si="37"/>
        <v>0</v>
      </c>
      <c r="P119" s="98">
        <f t="shared" si="38"/>
        <v>0</v>
      </c>
      <c r="Q119" s="98">
        <f t="shared" si="39"/>
        <v>0</v>
      </c>
      <c r="R119" s="98">
        <f t="shared" si="39"/>
        <v>0</v>
      </c>
      <c r="S119" s="98"/>
      <c r="T119" s="98"/>
      <c r="U119" s="98">
        <f t="shared" si="40"/>
        <v>0</v>
      </c>
      <c r="V119" s="98"/>
      <c r="Y119" s="90"/>
    </row>
    <row r="120" spans="1:25" ht="15.75" hidden="1" customHeight="1" outlineLevel="1">
      <c r="A120" s="63">
        <v>59350</v>
      </c>
      <c r="B120" s="8"/>
      <c r="C120" s="4"/>
      <c r="D120" t="e">
        <f t="shared" si="32"/>
        <v>#NAME?</v>
      </c>
      <c r="F120" s="10" t="e">
        <f>VLOOKUP($A120,AcctDataPY,#REF!,0)</f>
        <v>#NAME?</v>
      </c>
      <c r="G120" s="10" t="e">
        <f>VLOOKUP($A120,AcctDataPY,#REF!,0)</f>
        <v>#NAME?</v>
      </c>
      <c r="H120" s="10" t="e">
        <f>VLOOKUP($A120,AcctDataPY,#REF!,0)</f>
        <v>#NAME?</v>
      </c>
      <c r="I120" s="10">
        <v>168514</v>
      </c>
      <c r="J120" s="10">
        <v>168373</v>
      </c>
      <c r="K120" s="98">
        <f t="shared" si="33"/>
        <v>0</v>
      </c>
      <c r="L120" s="98">
        <f t="shared" si="34"/>
        <v>0</v>
      </c>
      <c r="M120" s="98">
        <f t="shared" si="35"/>
        <v>0</v>
      </c>
      <c r="N120" s="98">
        <f t="shared" si="36"/>
        <v>0</v>
      </c>
      <c r="O120" s="98">
        <f t="shared" si="37"/>
        <v>0</v>
      </c>
      <c r="P120" s="98">
        <f t="shared" si="38"/>
        <v>0</v>
      </c>
      <c r="Q120" s="98">
        <f t="shared" si="39"/>
        <v>0</v>
      </c>
      <c r="R120" s="98">
        <f t="shared" si="39"/>
        <v>0</v>
      </c>
      <c r="S120" s="98"/>
      <c r="T120" s="98"/>
      <c r="U120" s="98">
        <f t="shared" si="40"/>
        <v>0</v>
      </c>
      <c r="V120" s="98"/>
      <c r="Y120" s="90"/>
    </row>
    <row r="121" spans="1:25" ht="15.75" hidden="1" customHeight="1" outlineLevel="1">
      <c r="A121" s="63">
        <v>59500</v>
      </c>
      <c r="B121" s="8"/>
      <c r="C121" s="4"/>
      <c r="D121" t="e">
        <f t="shared" si="32"/>
        <v>#NAME?</v>
      </c>
      <c r="F121" s="10" t="e">
        <f>VLOOKUP($A121,AcctDataPY,#REF!,0)</f>
        <v>#NAME?</v>
      </c>
      <c r="G121" s="10" t="e">
        <f>VLOOKUP($A121,AcctDataPY,#REF!,0)</f>
        <v>#NAME?</v>
      </c>
      <c r="H121" s="10" t="e">
        <f>VLOOKUP($A121,AcctDataPY,#REF!,0)</f>
        <v>#NAME?</v>
      </c>
      <c r="I121" s="10">
        <v>26052.54</v>
      </c>
      <c r="J121" s="10">
        <v>7002.41</v>
      </c>
      <c r="K121" s="98">
        <f t="shared" si="33"/>
        <v>0</v>
      </c>
      <c r="L121" s="98">
        <f t="shared" si="34"/>
        <v>0</v>
      </c>
      <c r="M121" s="98">
        <f t="shared" si="35"/>
        <v>0</v>
      </c>
      <c r="N121" s="98">
        <f t="shared" si="36"/>
        <v>0</v>
      </c>
      <c r="O121" s="98">
        <f t="shared" si="37"/>
        <v>0</v>
      </c>
      <c r="P121" s="98">
        <f t="shared" si="38"/>
        <v>0</v>
      </c>
      <c r="Q121" s="98">
        <f t="shared" si="39"/>
        <v>0</v>
      </c>
      <c r="R121" s="98">
        <f t="shared" si="39"/>
        <v>0</v>
      </c>
      <c r="S121" s="98"/>
      <c r="T121" s="98"/>
      <c r="U121" s="98">
        <f t="shared" si="40"/>
        <v>0</v>
      </c>
      <c r="V121" s="98"/>
      <c r="Y121" s="90"/>
    </row>
    <row r="122" spans="1:25" ht="15.75" hidden="1" customHeight="1" outlineLevel="1">
      <c r="A122" s="63">
        <v>59525</v>
      </c>
      <c r="B122" s="8"/>
      <c r="C122" s="4"/>
      <c r="D122" t="e">
        <f t="shared" si="32"/>
        <v>#NAME?</v>
      </c>
      <c r="F122" s="10" t="e">
        <f>VLOOKUP($A122,AcctDataPY,#REF!,0)</f>
        <v>#NAME?</v>
      </c>
      <c r="G122" s="10" t="e">
        <f>VLOOKUP($A122,AcctDataPY,#REF!,0)</f>
        <v>#NAME?</v>
      </c>
      <c r="H122" s="10" t="e">
        <f>VLOOKUP($A122,AcctDataPY,#REF!,0)</f>
        <v>#NAME?</v>
      </c>
      <c r="I122" s="10">
        <v>6558.83</v>
      </c>
      <c r="J122" s="10">
        <v>0</v>
      </c>
      <c r="K122" s="98">
        <f t="shared" si="33"/>
        <v>0</v>
      </c>
      <c r="L122" s="98">
        <f t="shared" si="34"/>
        <v>0</v>
      </c>
      <c r="M122" s="98">
        <f t="shared" si="35"/>
        <v>0</v>
      </c>
      <c r="N122" s="98">
        <f t="shared" si="36"/>
        <v>0</v>
      </c>
      <c r="O122" s="98">
        <f t="shared" si="37"/>
        <v>0</v>
      </c>
      <c r="P122" s="98">
        <f t="shared" si="38"/>
        <v>0</v>
      </c>
      <c r="Q122" s="98">
        <f t="shared" si="39"/>
        <v>0</v>
      </c>
      <c r="R122" s="98">
        <f t="shared" si="39"/>
        <v>0</v>
      </c>
      <c r="S122" s="98"/>
      <c r="T122" s="98"/>
      <c r="U122" s="98">
        <f t="shared" si="40"/>
        <v>0</v>
      </c>
      <c r="V122" s="98"/>
      <c r="Y122" s="90"/>
    </row>
    <row r="123" spans="1:25" ht="15.75" hidden="1" customHeight="1" outlineLevel="1">
      <c r="A123" s="30">
        <v>59550</v>
      </c>
      <c r="B123" s="8"/>
      <c r="C123" s="4"/>
      <c r="D123" t="e">
        <f t="shared" si="32"/>
        <v>#NAME?</v>
      </c>
      <c r="F123" s="10" t="e">
        <f>VLOOKUP($A123,AcctDataPY,#REF!,0)</f>
        <v>#NAME?</v>
      </c>
      <c r="G123" s="10" t="e">
        <f>VLOOKUP($A123,AcctDataPY,#REF!,0)</f>
        <v>#NAME?</v>
      </c>
      <c r="H123" s="10" t="e">
        <f>VLOOKUP($A123,AcctDataPY,#REF!,0)</f>
        <v>#NAME?</v>
      </c>
      <c r="I123" s="10">
        <v>110918.7</v>
      </c>
      <c r="J123" s="10">
        <v>111782.89</v>
      </c>
      <c r="K123" s="98">
        <f t="shared" si="33"/>
        <v>0</v>
      </c>
      <c r="L123" s="98">
        <f t="shared" si="34"/>
        <v>0</v>
      </c>
      <c r="M123" s="98">
        <f t="shared" si="35"/>
        <v>0</v>
      </c>
      <c r="N123" s="98">
        <f t="shared" si="36"/>
        <v>0</v>
      </c>
      <c r="O123" s="98">
        <f t="shared" si="37"/>
        <v>0</v>
      </c>
      <c r="P123" s="98">
        <f t="shared" si="38"/>
        <v>0</v>
      </c>
      <c r="Q123" s="98">
        <f t="shared" si="39"/>
        <v>0</v>
      </c>
      <c r="R123" s="98">
        <f t="shared" si="39"/>
        <v>0</v>
      </c>
      <c r="S123" s="98"/>
      <c r="T123" s="98"/>
      <c r="U123" s="98">
        <f t="shared" si="40"/>
        <v>0</v>
      </c>
      <c r="V123" s="98"/>
      <c r="Y123" s="90"/>
    </row>
    <row r="124" spans="1:25" collapsed="1">
      <c r="A124" s="3"/>
      <c r="B124" s="3"/>
      <c r="C124" s="11" t="s">
        <v>45</v>
      </c>
      <c r="D124" s="12"/>
      <c r="E124" s="13"/>
      <c r="F124" s="14" t="e">
        <f t="shared" ref="F124:O124" si="41">SUM(F33:F123)</f>
        <v>#NAME?</v>
      </c>
      <c r="G124" s="14" t="e">
        <f t="shared" si="41"/>
        <v>#NAME?</v>
      </c>
      <c r="H124" s="14" t="e">
        <f t="shared" si="41"/>
        <v>#NAME?</v>
      </c>
      <c r="I124" s="14">
        <f t="shared" si="41"/>
        <v>5931929.2700000005</v>
      </c>
      <c r="J124" s="14">
        <f t="shared" si="41"/>
        <v>4359209.1800000006</v>
      </c>
      <c r="K124" s="14">
        <f t="shared" si="41"/>
        <v>0</v>
      </c>
      <c r="L124" s="14">
        <f t="shared" si="41"/>
        <v>0</v>
      </c>
      <c r="M124" s="14">
        <f t="shared" si="41"/>
        <v>0</v>
      </c>
      <c r="N124" s="14">
        <f t="shared" si="41"/>
        <v>0</v>
      </c>
      <c r="O124" s="14">
        <f t="shared" si="41"/>
        <v>0</v>
      </c>
      <c r="P124" s="14">
        <f>SUM(P33:P123)</f>
        <v>0</v>
      </c>
      <c r="Q124" s="14">
        <f>SUM(Q33:Q123)</f>
        <v>0</v>
      </c>
      <c r="R124" s="14">
        <f>SUM(R33:R123)</f>
        <v>0</v>
      </c>
      <c r="S124" s="10"/>
      <c r="T124" s="10"/>
      <c r="U124" s="14">
        <f>+P124-I124</f>
        <v>-5931929.2700000005</v>
      </c>
      <c r="V124" s="122">
        <f>+U124/I124</f>
        <v>-1</v>
      </c>
      <c r="W124" s="26"/>
      <c r="Y124" s="90"/>
    </row>
    <row r="125" spans="1:25">
      <c r="A125" s="3"/>
      <c r="B125" s="3"/>
      <c r="C125" s="50"/>
      <c r="D125" s="32"/>
      <c r="E125" s="32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Y125" s="90"/>
    </row>
    <row r="126" spans="1:25" ht="15.75" hidden="1" customHeight="1" outlineLevel="1">
      <c r="A126" s="3"/>
      <c r="B126" s="3"/>
      <c r="C126" s="4" t="s">
        <v>125</v>
      </c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</row>
    <row r="127" spans="1:25" ht="15.75" hidden="1" customHeight="1" outlineLevel="1">
      <c r="A127" s="63">
        <v>53350</v>
      </c>
      <c r="B127" s="8"/>
      <c r="C127" s="4"/>
      <c r="D127" t="e">
        <f>VLOOKUP(A127,LookupB,2,FALSE)</f>
        <v>#NAME?</v>
      </c>
      <c r="F127" s="10" t="e">
        <f>VLOOKUP($A127,AcctDataPY,#REF!,0)</f>
        <v>#NAME?</v>
      </c>
      <c r="G127" s="10" t="e">
        <f>VLOOKUP($A127,AcctDataPY,#REF!,0)</f>
        <v>#NAME?</v>
      </c>
      <c r="H127" s="10" t="e">
        <f>VLOOKUP($A127,AcctDataPY,#REF!,0)</f>
        <v>#NAME?</v>
      </c>
      <c r="I127" s="10">
        <v>8104649.9400000004</v>
      </c>
      <c r="J127" s="10">
        <v>7543665.46</v>
      </c>
      <c r="K127" s="98">
        <f>IF(ISERROR(VLOOKUP($A127,$A$168:$O$295,11,0)),0,VLOOKUP($A127,$A$168:$O$295,11,0))</f>
        <v>0</v>
      </c>
      <c r="L127" s="98">
        <f>IF(ISERROR(VLOOKUP($A127,$A$168:$O$295,12,0)),0,VLOOKUP($A127,$A$168:$O$295,12,0))</f>
        <v>0</v>
      </c>
      <c r="M127" s="98">
        <f>IF(ISERROR(VLOOKUP($A127,$A$168:$O$295,13,0)),0,VLOOKUP($A127,$A$168:$O$295,13,0))</f>
        <v>0</v>
      </c>
      <c r="N127" s="98">
        <f>IF(ISERROR(VLOOKUP($A127,$A$168:$O$295,14,0)),0,VLOOKUP($A127,$A$168:$O$295,14,0))</f>
        <v>0</v>
      </c>
      <c r="O127" s="98">
        <f>IF(ISERROR(VLOOKUP($A127,$A$168:$O$295,15,0)),0,VLOOKUP($A127,$A$168:$O$295,15,0))</f>
        <v>0</v>
      </c>
      <c r="P127" s="98">
        <f>IF(ISERROR(VLOOKUP($A127,$A$168:$P$295,16,0)),0,VLOOKUP($A127,$A$168:$P$295,16,0))</f>
        <v>0</v>
      </c>
      <c r="Q127" s="98">
        <f>IF(ISERROR(VLOOKUP($A127,$A$168:$Q$295,17,0)),0,VLOOKUP($A127,$A$168:$Q$295,17,0))</f>
        <v>0</v>
      </c>
      <c r="R127" s="98">
        <f>IF(ISERROR(VLOOKUP($A127,$A$168:$Q$295,17,0)),0,VLOOKUP($A127,$A$168:$Q$295,17,0))</f>
        <v>0</v>
      </c>
      <c r="S127" s="98"/>
      <c r="T127" s="98"/>
      <c r="U127" s="98">
        <f>IF(ISERROR(VLOOKUP($A127,$A$168:$P$295,16,0)),0,VLOOKUP($A127,$A$168:$P$295,16,0))</f>
        <v>0</v>
      </c>
      <c r="V127" s="98"/>
    </row>
    <row r="128" spans="1:25" ht="15.75" hidden="1" customHeight="1" outlineLevel="1">
      <c r="A128" s="63">
        <v>57850</v>
      </c>
      <c r="B128" s="8"/>
      <c r="C128" s="4"/>
      <c r="D128" t="e">
        <f>VLOOKUP(A128,LookupB,2,FALSE)</f>
        <v>#NAME?</v>
      </c>
      <c r="F128" s="10" t="e">
        <f>VLOOKUP($A128,AcctDataPY,#REF!,0)</f>
        <v>#NAME?</v>
      </c>
      <c r="G128" s="10" t="e">
        <f>VLOOKUP($A128,AcctDataPY,#REF!,0)</f>
        <v>#NAME?</v>
      </c>
      <c r="H128" s="10" t="e">
        <f>VLOOKUP($A128,AcctDataPY,#REF!,0)</f>
        <v>#NAME?</v>
      </c>
      <c r="I128" s="10">
        <v>3337333.43</v>
      </c>
      <c r="J128" s="10">
        <v>2446328.1</v>
      </c>
      <c r="K128" s="98">
        <f>IF(ISERROR(VLOOKUP($A128,$A$168:$O$295,11,0)),0,VLOOKUP($A128,$A$168:$O$295,11,0))</f>
        <v>0</v>
      </c>
      <c r="L128" s="98">
        <f>IF(ISERROR(VLOOKUP($A128,$A$168:$O$295,12,0)),0,VLOOKUP($A128,$A$168:$O$295,12,0))</f>
        <v>0</v>
      </c>
      <c r="M128" s="98">
        <f>IF(ISERROR(VLOOKUP($A128,$A$168:$O$295,13,0)),0,VLOOKUP($A128,$A$168:$O$295,13,0))</f>
        <v>0</v>
      </c>
      <c r="N128" s="98">
        <f>IF(ISERROR(VLOOKUP($A128,$A$168:$O$295,14,0)),0,VLOOKUP($A128,$A$168:$O$295,14,0))</f>
        <v>0</v>
      </c>
      <c r="O128" s="98">
        <f>IF(ISERROR(VLOOKUP($A128,$A$168:$O$295,15,0)),0,VLOOKUP($A128,$A$168:$O$295,15,0))</f>
        <v>0</v>
      </c>
      <c r="P128" s="98">
        <f>IF(ISERROR(VLOOKUP($A128,$A$168:$P$295,16,0)),0,VLOOKUP($A128,$A$168:$P$295,16,0))</f>
        <v>0</v>
      </c>
      <c r="Q128" s="98">
        <f>IF(ISERROR(VLOOKUP($A128,$A$168:$Q$295,17,0)),0,VLOOKUP($A128,$A$168:$Q$295,17,0))</f>
        <v>0</v>
      </c>
      <c r="R128" s="98">
        <f>IF(ISERROR(VLOOKUP($A128,$A$168:$Q$295,17,0)),0,VLOOKUP($A128,$A$168:$Q$295,17,0))</f>
        <v>0</v>
      </c>
      <c r="S128" s="98"/>
      <c r="T128" s="98"/>
      <c r="U128" s="98">
        <f>IF(ISERROR(VLOOKUP($A128,$A$168:$P$295,16,0)),0,VLOOKUP($A128,$A$168:$P$295,16,0))</f>
        <v>0</v>
      </c>
      <c r="V128" s="98"/>
    </row>
    <row r="129" spans="1:31" collapsed="1">
      <c r="A129" s="3"/>
      <c r="B129" s="3"/>
      <c r="C129" s="11" t="s">
        <v>125</v>
      </c>
      <c r="D129" s="12"/>
      <c r="E129" s="13"/>
      <c r="F129" s="14" t="e">
        <f t="shared" ref="F129:O129" si="42">SUM(F126:F128)</f>
        <v>#NAME?</v>
      </c>
      <c r="G129" s="14" t="e">
        <f t="shared" si="42"/>
        <v>#NAME?</v>
      </c>
      <c r="H129" s="14" t="e">
        <f t="shared" si="42"/>
        <v>#NAME?</v>
      </c>
      <c r="I129" s="14">
        <f t="shared" si="42"/>
        <v>11441983.370000001</v>
      </c>
      <c r="J129" s="14">
        <f t="shared" si="42"/>
        <v>9989993.5600000005</v>
      </c>
      <c r="K129" s="14">
        <f t="shared" si="42"/>
        <v>0</v>
      </c>
      <c r="L129" s="14">
        <f t="shared" si="42"/>
        <v>0</v>
      </c>
      <c r="M129" s="14">
        <f t="shared" si="42"/>
        <v>0</v>
      </c>
      <c r="N129" s="14">
        <f t="shared" si="42"/>
        <v>0</v>
      </c>
      <c r="O129" s="14">
        <f t="shared" si="42"/>
        <v>0</v>
      </c>
      <c r="P129" s="14">
        <f>SUM(P126:P128)</f>
        <v>0</v>
      </c>
      <c r="Q129" s="14">
        <f>SUM(Q126:Q128)</f>
        <v>0</v>
      </c>
      <c r="R129" s="14">
        <f>SUM(R126:R128)</f>
        <v>0</v>
      </c>
      <c r="S129" s="10"/>
      <c r="T129" s="10"/>
      <c r="U129" s="14">
        <f>+P129-I129</f>
        <v>-11441983.370000001</v>
      </c>
      <c r="V129" s="122">
        <f>+U129/I129</f>
        <v>-1</v>
      </c>
    </row>
    <row r="130" spans="1:31">
      <c r="A130" s="3"/>
      <c r="B130" s="3"/>
      <c r="C130" s="50"/>
      <c r="D130" s="32"/>
      <c r="E130" s="32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</row>
    <row r="131" spans="1:31">
      <c r="A131" s="3"/>
      <c r="B131" s="3"/>
      <c r="C131" s="11" t="s">
        <v>177</v>
      </c>
      <c r="D131" s="12"/>
      <c r="E131" s="13"/>
      <c r="F131" s="14" t="e">
        <f>+F30+F124+F129</f>
        <v>#NAME?</v>
      </c>
      <c r="G131" s="14" t="e">
        <f t="shared" ref="G131:O131" si="43">+G30+G124+G129</f>
        <v>#NAME?</v>
      </c>
      <c r="H131" s="14" t="e">
        <f t="shared" si="43"/>
        <v>#NAME?</v>
      </c>
      <c r="I131" s="14">
        <f t="shared" si="43"/>
        <v>26275819.830000002</v>
      </c>
      <c r="J131" s="14">
        <f t="shared" si="43"/>
        <v>23257854.530000001</v>
      </c>
      <c r="K131" s="14">
        <f t="shared" si="43"/>
        <v>0</v>
      </c>
      <c r="L131" s="14">
        <f>+L30+L124+L129</f>
        <v>0</v>
      </c>
      <c r="M131" s="14">
        <f>+M30+M124+M129</f>
        <v>0</v>
      </c>
      <c r="N131" s="14">
        <f>+N30+N124+N129</f>
        <v>0</v>
      </c>
      <c r="O131" s="14">
        <f t="shared" si="43"/>
        <v>0</v>
      </c>
      <c r="P131" s="14">
        <f>+P30+P124+P129</f>
        <v>0</v>
      </c>
      <c r="Q131" s="14">
        <f>+Q30+Q124+Q129</f>
        <v>0</v>
      </c>
      <c r="R131" s="14">
        <f>+R30+R124+R129</f>
        <v>0</v>
      </c>
      <c r="S131" s="10"/>
      <c r="T131" s="10"/>
      <c r="U131" s="14">
        <f>+P131-I131</f>
        <v>-26275819.830000002</v>
      </c>
      <c r="V131" s="122">
        <f>+U131/I131</f>
        <v>-1</v>
      </c>
    </row>
    <row r="132" spans="1:31">
      <c r="A132" s="3"/>
      <c r="B132" s="3"/>
      <c r="C132" s="4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</row>
    <row r="133" spans="1:31" ht="15.75" hidden="1" customHeight="1" outlineLevel="1">
      <c r="A133" s="3"/>
      <c r="B133" s="3"/>
      <c r="C133" s="4" t="s">
        <v>93</v>
      </c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</row>
    <row r="134" spans="1:31" ht="15.75" hidden="1" customHeight="1" outlineLevel="1">
      <c r="A134" s="8">
        <v>52750</v>
      </c>
      <c r="B134" s="8"/>
      <c r="C134" s="4"/>
      <c r="D134" t="e">
        <f>VLOOKUP(A134,LookupB,2,FALSE)</f>
        <v>#NAME?</v>
      </c>
      <c r="F134" s="10" t="e">
        <f>VLOOKUP($A134,AcctDataPY,#REF!,0)</f>
        <v>#NAME?</v>
      </c>
      <c r="G134" s="10" t="e">
        <f>VLOOKUP($A134,AcctDataPY,#REF!,0)</f>
        <v>#NAME?</v>
      </c>
      <c r="H134" s="10" t="e">
        <f>VLOOKUP($A134,AcctDataPY,#REF!,0)</f>
        <v>#NAME?</v>
      </c>
      <c r="I134" s="10">
        <v>1318514.3</v>
      </c>
      <c r="J134" s="10">
        <v>922980.77</v>
      </c>
      <c r="K134" s="98">
        <f>IF(ISERROR(VLOOKUP($A134,$A$168:$O$295,11,0)),0,VLOOKUP($A134,$A$168:$O$295,11,0))</f>
        <v>0</v>
      </c>
      <c r="L134" s="98">
        <f>IF(ISERROR(VLOOKUP($A134,$A$168:$O$295,12,0)),0,VLOOKUP($A134,$A$168:$O$295,12,0))</f>
        <v>0</v>
      </c>
      <c r="M134" s="98">
        <f>IF(ISERROR(VLOOKUP($A134,$A$168:$O$295,13,0)),0,VLOOKUP($A134,$A$168:$O$295,13,0))</f>
        <v>0</v>
      </c>
      <c r="N134" s="98">
        <f>IF(ISERROR(VLOOKUP($A134,$A$168:$O$295,14,0)),0,VLOOKUP($A134,$A$168:$O$295,14,0))</f>
        <v>0</v>
      </c>
      <c r="O134" s="98">
        <f>IF(ISERROR(VLOOKUP($A134,$A$168:$O$295,15,0)),0,VLOOKUP($A134,$A$168:$O$295,15,0))</f>
        <v>0</v>
      </c>
      <c r="P134" s="98">
        <f>IF(ISERROR(VLOOKUP($A134,$A$168:$P$295,16,0)),0,VLOOKUP($A134,$A$168:$P$295,16,0))</f>
        <v>0</v>
      </c>
      <c r="Q134" s="98">
        <f>IF(ISERROR(VLOOKUP($A134,$A$168:$Q$295,17,0)),0,VLOOKUP($A134,$A$168:$Q$295,17,0))</f>
        <v>0</v>
      </c>
      <c r="R134" s="98">
        <f>IF(ISERROR(VLOOKUP($A134,$A$168:$Q$295,17,0)),0,VLOOKUP($A134,$A$168:$Q$295,17,0))</f>
        <v>0</v>
      </c>
      <c r="S134" s="98"/>
      <c r="T134" s="98"/>
      <c r="U134" s="98">
        <f>IF(ISERROR(VLOOKUP($A134,$A$168:$P$295,16,0)),0,VLOOKUP($A134,$A$168:$P$295,16,0))</f>
        <v>0</v>
      </c>
      <c r="V134" s="98"/>
    </row>
    <row r="135" spans="1:31" collapsed="1">
      <c r="A135" s="3"/>
      <c r="B135" s="3"/>
      <c r="C135" s="11" t="s">
        <v>93</v>
      </c>
      <c r="D135" s="12"/>
      <c r="E135" s="13"/>
      <c r="F135" s="14" t="e">
        <f t="shared" ref="F135:O135" si="44">SUM(F133:F134)</f>
        <v>#NAME?</v>
      </c>
      <c r="G135" s="14" t="e">
        <f t="shared" si="44"/>
        <v>#NAME?</v>
      </c>
      <c r="H135" s="14" t="e">
        <f t="shared" si="44"/>
        <v>#NAME?</v>
      </c>
      <c r="I135" s="14">
        <f t="shared" si="44"/>
        <v>1318514.3</v>
      </c>
      <c r="J135" s="14">
        <f t="shared" si="44"/>
        <v>922980.77</v>
      </c>
      <c r="K135" s="14">
        <f t="shared" si="44"/>
        <v>0</v>
      </c>
      <c r="L135" s="14">
        <f t="shared" si="44"/>
        <v>0</v>
      </c>
      <c r="M135" s="14">
        <f t="shared" si="44"/>
        <v>0</v>
      </c>
      <c r="N135" s="14">
        <f t="shared" si="44"/>
        <v>0</v>
      </c>
      <c r="O135" s="14">
        <f t="shared" si="44"/>
        <v>0</v>
      </c>
      <c r="P135" s="14">
        <f>SUM(P133:P134)</f>
        <v>0</v>
      </c>
      <c r="Q135" s="14">
        <f>SUM(Q133:Q134)</f>
        <v>0</v>
      </c>
      <c r="R135" s="14">
        <f>SUM(R133:R134)</f>
        <v>0</v>
      </c>
      <c r="S135" s="10"/>
      <c r="T135" s="10"/>
      <c r="U135" s="14">
        <f>+P135-I135</f>
        <v>-1318514.3</v>
      </c>
      <c r="V135" s="122">
        <f>+U135/I135</f>
        <v>-1</v>
      </c>
      <c r="W135" s="188">
        <v>-1478010</v>
      </c>
    </row>
    <row r="136" spans="1:31">
      <c r="A136" s="3"/>
      <c r="B136" s="3"/>
      <c r="C136" s="4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266" t="s">
        <v>320</v>
      </c>
      <c r="T136" s="6"/>
      <c r="U136" s="6"/>
      <c r="V136" s="6"/>
      <c r="Y136" s="93" t="s">
        <v>259</v>
      </c>
    </row>
    <row r="137" spans="1:31">
      <c r="A137" s="3"/>
      <c r="B137" s="3"/>
      <c r="C137" s="11" t="s">
        <v>189</v>
      </c>
      <c r="D137" s="16"/>
      <c r="E137" s="17"/>
      <c r="F137" s="14" t="e">
        <f>+F131+F135</f>
        <v>#NAME?</v>
      </c>
      <c r="G137" s="14" t="e">
        <f t="shared" ref="G137:O137" si="45">+G131+G135</f>
        <v>#NAME?</v>
      </c>
      <c r="H137" s="14" t="e">
        <f t="shared" si="45"/>
        <v>#NAME?</v>
      </c>
      <c r="I137" s="14">
        <f t="shared" si="45"/>
        <v>27594334.130000003</v>
      </c>
      <c r="J137" s="14">
        <f t="shared" si="45"/>
        <v>24180835.300000001</v>
      </c>
      <c r="K137" s="14">
        <f t="shared" si="45"/>
        <v>0</v>
      </c>
      <c r="L137" s="14">
        <f>+L131+L135</f>
        <v>0</v>
      </c>
      <c r="M137" s="14">
        <f>+M131+M135</f>
        <v>0</v>
      </c>
      <c r="N137" s="14">
        <f>+N131+N135</f>
        <v>0</v>
      </c>
      <c r="O137" s="14">
        <f t="shared" si="45"/>
        <v>0</v>
      </c>
      <c r="P137" s="14">
        <f>+P131+P135</f>
        <v>0</v>
      </c>
      <c r="Q137" s="14">
        <f>+Q131+Q135</f>
        <v>0</v>
      </c>
      <c r="R137" s="14">
        <f>+R131+R135</f>
        <v>0</v>
      </c>
      <c r="S137" s="10">
        <f>+Q137/3</f>
        <v>0</v>
      </c>
      <c r="T137" s="10"/>
      <c r="U137" s="14">
        <f>+P137-I137</f>
        <v>-27594334.130000003</v>
      </c>
      <c r="V137" s="122">
        <f>+U137/I137</f>
        <v>-1</v>
      </c>
      <c r="Y137" t="s">
        <v>72</v>
      </c>
      <c r="Z137" s="27">
        <f>+'001 Admin'!P93</f>
        <v>25393489.09607818</v>
      </c>
    </row>
    <row r="138" spans="1:31">
      <c r="A138" s="3"/>
      <c r="B138" s="3"/>
      <c r="C138" s="4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Y138" t="s">
        <v>19</v>
      </c>
      <c r="Z138" s="27">
        <f>+'002 HCAP'!P85</f>
        <v>-11282189.800242871</v>
      </c>
    </row>
    <row r="139" spans="1:31">
      <c r="A139" s="3"/>
      <c r="B139" s="3"/>
      <c r="C139" s="11" t="s">
        <v>187</v>
      </c>
      <c r="D139" s="16"/>
      <c r="E139" s="17"/>
      <c r="F139" s="18" t="e">
        <f t="shared" ref="F139:O139" si="46">+F18-F137</f>
        <v>#REF!</v>
      </c>
      <c r="G139" s="18" t="e">
        <f t="shared" si="46"/>
        <v>#REF!</v>
      </c>
      <c r="H139" s="18" t="e">
        <f t="shared" si="46"/>
        <v>#REF!</v>
      </c>
      <c r="I139" s="18" t="e">
        <f t="shared" si="46"/>
        <v>#REF!</v>
      </c>
      <c r="J139" s="18" t="e">
        <f t="shared" si="46"/>
        <v>#REF!</v>
      </c>
      <c r="K139" s="18" t="e">
        <f t="shared" si="46"/>
        <v>#REF!</v>
      </c>
      <c r="L139" s="18" t="e">
        <f>+L18-L137</f>
        <v>#REF!</v>
      </c>
      <c r="M139" s="18" t="e">
        <f>+M18-M137</f>
        <v>#REF!</v>
      </c>
      <c r="N139" s="18" t="e">
        <f>+N18-N137</f>
        <v>#REF!</v>
      </c>
      <c r="O139" s="18" t="e">
        <f t="shared" si="46"/>
        <v>#REF!</v>
      </c>
      <c r="P139" s="18" t="e">
        <f>+P18-P137</f>
        <v>#REF!</v>
      </c>
      <c r="Q139" s="18" t="e">
        <f>+Q18-Q137</f>
        <v>#REF!</v>
      </c>
      <c r="R139" s="18" t="e">
        <f>+R18-R137</f>
        <v>#REF!</v>
      </c>
      <c r="S139" s="21"/>
      <c r="T139" s="21"/>
      <c r="U139" s="14" t="e">
        <f>+P139-I139</f>
        <v>#REF!</v>
      </c>
      <c r="V139" s="122" t="e">
        <f>+U139/I139</f>
        <v>#REF!</v>
      </c>
      <c r="W139" s="27"/>
      <c r="X139" s="92">
        <v>3215836</v>
      </c>
      <c r="Y139" t="s">
        <v>80</v>
      </c>
      <c r="Z139" s="27">
        <f>+'006 Communications'!P64</f>
        <v>-1737707.5604269269</v>
      </c>
      <c r="AD139" s="88"/>
    </row>
    <row r="140" spans="1:31">
      <c r="A140" s="3"/>
      <c r="B140" s="3"/>
      <c r="D140" s="20"/>
      <c r="E140" s="20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Y140" t="s">
        <v>258</v>
      </c>
      <c r="Z140" s="27">
        <f>+'007 EMS'!P101</f>
        <v>0</v>
      </c>
      <c r="AB140" s="88"/>
      <c r="AC140" s="88"/>
      <c r="AD140" s="88"/>
      <c r="AE140" s="188"/>
    </row>
    <row r="141" spans="1:31">
      <c r="A141" s="3"/>
      <c r="B141" s="3"/>
      <c r="C141" s="200" t="s">
        <v>36</v>
      </c>
      <c r="D141" s="20"/>
      <c r="E141" s="20"/>
      <c r="F141" s="21"/>
      <c r="G141" s="21"/>
      <c r="H141" s="21"/>
      <c r="I141" s="166"/>
      <c r="J141" s="166"/>
      <c r="K141" s="166"/>
      <c r="L141" s="166"/>
      <c r="M141" s="166"/>
      <c r="N141" s="166"/>
      <c r="O141" s="166">
        <v>-200000</v>
      </c>
      <c r="P141" s="166" t="e">
        <f>+#REF!</f>
        <v>#REF!</v>
      </c>
      <c r="Q141" s="166">
        <f>+'Monthly Consolidated'!Q160</f>
        <v>0</v>
      </c>
      <c r="R141" s="166">
        <f>+'Monthly Consolidated'!R160</f>
        <v>0</v>
      </c>
      <c r="S141" s="166"/>
      <c r="T141" s="166"/>
      <c r="U141" s="166" t="e">
        <f>+P141-I141</f>
        <v>#REF!</v>
      </c>
      <c r="V141" s="166"/>
      <c r="Y141" t="s">
        <v>201</v>
      </c>
      <c r="Z141" s="27">
        <f>+'008 Matls Mgmt'!P62</f>
        <v>-534719.68451074744</v>
      </c>
      <c r="AB141" s="88"/>
      <c r="AC141" s="88"/>
      <c r="AD141" s="88"/>
      <c r="AE141" s="188"/>
    </row>
    <row r="142" spans="1:31">
      <c r="A142" s="3"/>
      <c r="B142" s="3"/>
      <c r="C142" s="50" t="s">
        <v>35</v>
      </c>
      <c r="D142" s="20"/>
      <c r="E142" s="20"/>
      <c r="F142" s="21"/>
      <c r="G142" s="21"/>
      <c r="H142" s="21"/>
      <c r="I142" s="166"/>
      <c r="J142" s="166"/>
      <c r="K142" s="166"/>
      <c r="L142" s="166"/>
      <c r="M142" s="166"/>
      <c r="N142" s="166"/>
      <c r="O142" s="166">
        <v>-440000</v>
      </c>
      <c r="P142" s="166" t="e">
        <f>+#REF!</f>
        <v>#REF!</v>
      </c>
      <c r="Q142" s="166">
        <f>+'Monthly Consolidated'!Q161</f>
        <v>-440000</v>
      </c>
      <c r="R142" s="166">
        <f>+'Monthly Consolidated'!R161</f>
        <v>0</v>
      </c>
      <c r="S142" s="166"/>
      <c r="T142" s="166"/>
      <c r="U142" s="166" t="e">
        <f>+P142-I142</f>
        <v>#REF!</v>
      </c>
      <c r="V142" s="166"/>
      <c r="Y142" t="s">
        <v>202</v>
      </c>
      <c r="Z142" s="27">
        <f>+'009 Clinical Services'!P72</f>
        <v>-978241.26270992588</v>
      </c>
      <c r="AB142" s="88"/>
      <c r="AC142" s="88"/>
      <c r="AD142" s="88"/>
      <c r="AE142" s="188"/>
    </row>
    <row r="143" spans="1:31">
      <c r="A143" s="3"/>
      <c r="B143" s="3"/>
      <c r="C143" s="217" t="s">
        <v>262</v>
      </c>
      <c r="D143" s="20"/>
      <c r="E143" s="20"/>
      <c r="F143" s="21"/>
      <c r="G143" s="21"/>
      <c r="H143" s="21"/>
      <c r="I143" s="166"/>
      <c r="J143" s="166"/>
      <c r="K143" s="166"/>
      <c r="L143" s="166"/>
      <c r="M143" s="166"/>
      <c r="N143" s="166"/>
      <c r="O143" s="166"/>
      <c r="P143" s="166" t="e">
        <f>+#REF!</f>
        <v>#REF!</v>
      </c>
      <c r="Q143" s="166">
        <f>+'Monthly Consolidated'!Q162</f>
        <v>-300000</v>
      </c>
      <c r="R143" s="166">
        <f>+'Monthly Consolidated'!R162</f>
        <v>0</v>
      </c>
      <c r="S143" s="166"/>
      <c r="T143" s="166"/>
      <c r="U143" s="166" t="e">
        <f>+P143-I143</f>
        <v>#REF!</v>
      </c>
      <c r="V143" s="166"/>
      <c r="Y143" t="s">
        <v>203</v>
      </c>
      <c r="Z143" s="27" t="e">
        <f>+'010 Fleet'!#REF!</f>
        <v>#REF!</v>
      </c>
      <c r="AB143" s="88"/>
      <c r="AC143" s="88"/>
      <c r="AD143" s="88"/>
      <c r="AE143" s="188"/>
    </row>
    <row r="144" spans="1:31">
      <c r="A144" s="3"/>
      <c r="B144" s="3"/>
      <c r="C144" s="106" t="s">
        <v>199</v>
      </c>
      <c r="D144" s="20"/>
      <c r="E144" s="20"/>
      <c r="F144" s="21"/>
      <c r="G144" s="53"/>
      <c r="H144" s="21"/>
      <c r="I144" s="166"/>
      <c r="J144" s="166"/>
      <c r="K144" s="166"/>
      <c r="L144" s="166"/>
      <c r="M144" s="166">
        <v>-242200</v>
      </c>
      <c r="N144" s="166"/>
      <c r="O144" s="206"/>
      <c r="P144" s="166" t="e">
        <f>+#REF!</f>
        <v>#REF!</v>
      </c>
      <c r="Q144" s="166">
        <f>+'Monthly Consolidated'!Q163</f>
        <v>0</v>
      </c>
      <c r="R144" s="166">
        <f>+'Monthly Consolidated'!R163</f>
        <v>0</v>
      </c>
      <c r="S144" s="166"/>
      <c r="T144" s="166"/>
      <c r="U144" s="166" t="e">
        <f>+P144-I144</f>
        <v>#REF!</v>
      </c>
      <c r="V144" s="166"/>
      <c r="Y144" t="s">
        <v>204</v>
      </c>
      <c r="Z144" s="27">
        <f>+'011 EMS Billing'!P62</f>
        <v>-1131796.3480267981</v>
      </c>
      <c r="AB144" s="88"/>
      <c r="AC144" s="88"/>
      <c r="AD144" s="88"/>
    </row>
    <row r="145" spans="1:30">
      <c r="A145" s="3"/>
      <c r="B145" s="3"/>
      <c r="C145" s="216" t="s">
        <v>261</v>
      </c>
      <c r="D145" s="20"/>
      <c r="E145" s="20"/>
      <c r="F145" s="21"/>
      <c r="G145" s="53"/>
      <c r="H145" s="21"/>
      <c r="I145" s="184"/>
      <c r="J145" s="184"/>
      <c r="K145" s="184"/>
      <c r="L145" s="184"/>
      <c r="M145" s="207"/>
      <c r="N145" s="207"/>
      <c r="O145" s="207"/>
      <c r="P145" s="184" t="e">
        <f>+#REF!</f>
        <v>#REF!</v>
      </c>
      <c r="Q145" s="184">
        <f>+'Monthly Consolidated'!Q164</f>
        <v>0</v>
      </c>
      <c r="R145" s="184">
        <f>+'Monthly Consolidated'!R164</f>
        <v>0</v>
      </c>
      <c r="S145" s="166"/>
      <c r="T145" s="166"/>
      <c r="U145" s="184" t="e">
        <f>+P145-I145</f>
        <v>#REF!</v>
      </c>
      <c r="V145" s="166"/>
      <c r="Y145" t="s">
        <v>81</v>
      </c>
      <c r="Z145" s="27" t="e">
        <f>+#REF!</f>
        <v>#REF!</v>
      </c>
      <c r="AB145" s="88"/>
      <c r="AC145" s="88"/>
      <c r="AD145" s="88"/>
    </row>
    <row r="146" spans="1:30">
      <c r="A146" s="3"/>
      <c r="B146" s="3"/>
      <c r="C146" s="21"/>
      <c r="D146" s="20"/>
      <c r="E146" s="20"/>
      <c r="F146" s="21"/>
      <c r="G146" s="21"/>
      <c r="H146" s="21"/>
      <c r="I146" s="21"/>
      <c r="J146" s="21"/>
      <c r="K146" s="21"/>
      <c r="L146" s="21"/>
      <c r="M146" s="190"/>
      <c r="N146" s="190"/>
      <c r="O146" s="190"/>
      <c r="P146" s="190"/>
      <c r="Q146" s="190"/>
      <c r="R146" s="190"/>
      <c r="S146" s="190"/>
      <c r="T146" s="190"/>
      <c r="U146" s="190"/>
      <c r="V146" s="190"/>
      <c r="Y146" t="s">
        <v>193</v>
      </c>
      <c r="Z146" s="27" t="e">
        <f>+#REF!</f>
        <v>#REF!</v>
      </c>
      <c r="AB146" s="88"/>
      <c r="AC146" s="88"/>
      <c r="AD146" s="88"/>
    </row>
    <row r="147" spans="1:30" ht="16.5" thickBot="1">
      <c r="A147" s="3"/>
      <c r="B147" s="3"/>
      <c r="C147" s="106" t="e">
        <f>+#REF!</f>
        <v>#REF!</v>
      </c>
      <c r="D147" s="20"/>
      <c r="E147" s="20"/>
      <c r="F147" s="21"/>
      <c r="G147" s="53"/>
      <c r="H147" s="21"/>
      <c r="I147" s="191" t="e">
        <f t="shared" ref="I147:P147" si="47">SUM(I139:I146)</f>
        <v>#REF!</v>
      </c>
      <c r="J147" s="191" t="e">
        <f t="shared" si="47"/>
        <v>#REF!</v>
      </c>
      <c r="K147" s="191" t="e">
        <f t="shared" si="47"/>
        <v>#REF!</v>
      </c>
      <c r="L147" s="191" t="e">
        <f t="shared" si="47"/>
        <v>#REF!</v>
      </c>
      <c r="M147" s="191" t="e">
        <f t="shared" si="47"/>
        <v>#REF!</v>
      </c>
      <c r="N147" s="191" t="e">
        <f t="shared" si="47"/>
        <v>#REF!</v>
      </c>
      <c r="O147" s="191" t="e">
        <f t="shared" si="47"/>
        <v>#REF!</v>
      </c>
      <c r="P147" s="191" t="e">
        <f t="shared" si="47"/>
        <v>#REF!</v>
      </c>
      <c r="Q147" s="191" t="e">
        <f>SUM(Q139:Q146)</f>
        <v>#REF!</v>
      </c>
      <c r="R147" s="191" t="e">
        <f>SUM(R139:R146)</f>
        <v>#REF!</v>
      </c>
      <c r="S147" s="190"/>
      <c r="T147" s="190"/>
      <c r="U147" s="191" t="e">
        <f>SUM(U139:U146)</f>
        <v>#REF!</v>
      </c>
      <c r="V147" s="122" t="e">
        <f>+U147/I147</f>
        <v>#REF!</v>
      </c>
      <c r="W147" s="27" t="e">
        <f>+P147-#REF!</f>
        <v>#REF!</v>
      </c>
      <c r="Y147" s="93" t="s">
        <v>260</v>
      </c>
      <c r="Z147" s="210" t="e">
        <f>SUM(Z137:Z146)</f>
        <v>#REF!</v>
      </c>
      <c r="AA147" s="27" t="e">
        <f>+Z147-P139</f>
        <v>#REF!</v>
      </c>
      <c r="AB147" s="88"/>
      <c r="AC147" s="88"/>
      <c r="AD147" s="88"/>
    </row>
    <row r="148" spans="1:30" ht="16.5" thickTop="1">
      <c r="W148" s="27" t="e">
        <f>+P147-'Monthly Consolidated'!Q166</f>
        <v>#REF!</v>
      </c>
      <c r="Y148" s="92"/>
      <c r="AB148" s="88"/>
      <c r="AC148" s="88"/>
      <c r="AD148" s="88"/>
    </row>
    <row r="149" spans="1:30">
      <c r="Y149" s="92"/>
      <c r="AB149" s="88"/>
      <c r="AC149" s="88"/>
      <c r="AD149" s="88"/>
    </row>
    <row r="150" spans="1:30">
      <c r="C150" s="93"/>
      <c r="I150" s="27" t="e">
        <f>+I147-#REF!</f>
        <v>#REF!</v>
      </c>
      <c r="J150" s="27" t="e">
        <f>+J147-#REF!</f>
        <v>#REF!</v>
      </c>
      <c r="K150" s="27" t="e">
        <f>+K147-#REF!</f>
        <v>#REF!</v>
      </c>
      <c r="L150" s="27" t="e">
        <f>+L147-#REF!</f>
        <v>#REF!</v>
      </c>
      <c r="M150" s="27" t="e">
        <f>+M147-#REF!</f>
        <v>#REF!</v>
      </c>
      <c r="N150" s="27" t="e">
        <f>+N147-#REF!</f>
        <v>#REF!</v>
      </c>
      <c r="O150" s="27" t="e">
        <f>+O147-#REF!</f>
        <v>#REF!</v>
      </c>
      <c r="P150" s="27" t="e">
        <f>+P147-#REF!</f>
        <v>#REF!</v>
      </c>
      <c r="Q150" s="27" t="e">
        <f>+Q147-#REF!</f>
        <v>#REF!</v>
      </c>
      <c r="R150" s="27" t="e">
        <f>+R147-#REF!</f>
        <v>#REF!</v>
      </c>
      <c r="S150" s="27"/>
      <c r="T150" s="27"/>
      <c r="U150" s="27"/>
      <c r="V150" s="27"/>
      <c r="Y150" s="92"/>
      <c r="AB150" s="88"/>
      <c r="AC150" s="88"/>
      <c r="AD150" s="88"/>
    </row>
    <row r="151" spans="1:30">
      <c r="I151" s="261" t="s">
        <v>310</v>
      </c>
      <c r="J151" s="102" t="s">
        <v>311</v>
      </c>
      <c r="K151" s="102" t="s">
        <v>312</v>
      </c>
      <c r="L151" s="102" t="s">
        <v>313</v>
      </c>
      <c r="M151" s="102" t="s">
        <v>314</v>
      </c>
      <c r="N151" s="102" t="s">
        <v>315</v>
      </c>
      <c r="O151" s="102" t="s">
        <v>316</v>
      </c>
      <c r="P151" s="102" t="s">
        <v>317</v>
      </c>
      <c r="Q151" s="263" t="s">
        <v>319</v>
      </c>
      <c r="R151" s="263" t="s">
        <v>319</v>
      </c>
      <c r="S151" s="27"/>
      <c r="T151" s="27"/>
      <c r="U151" s="27"/>
      <c r="V151" s="27"/>
      <c r="Y151" s="92"/>
      <c r="AB151" s="88"/>
      <c r="AC151" s="88"/>
      <c r="AD151" s="88"/>
    </row>
    <row r="152" spans="1:30">
      <c r="H152" t="s">
        <v>307</v>
      </c>
      <c r="I152" s="167" t="e">
        <f>+(I30-H30)/H30</f>
        <v>#NAME?</v>
      </c>
      <c r="J152" s="167">
        <f t="shared" ref="J152:R152" si="48">+(J30-I30)/I30</f>
        <v>7.57657865448692E-4</v>
      </c>
      <c r="K152" s="167">
        <f t="shared" si="48"/>
        <v>-1</v>
      </c>
      <c r="L152" s="167" t="e">
        <f t="shared" si="48"/>
        <v>#DIV/0!</v>
      </c>
      <c r="M152" s="167" t="e">
        <f t="shared" si="48"/>
        <v>#DIV/0!</v>
      </c>
      <c r="N152" s="167" t="e">
        <f t="shared" si="48"/>
        <v>#DIV/0!</v>
      </c>
      <c r="O152" s="167" t="e">
        <f t="shared" si="48"/>
        <v>#DIV/0!</v>
      </c>
      <c r="P152" s="167" t="e">
        <f t="shared" si="48"/>
        <v>#DIV/0!</v>
      </c>
      <c r="Q152" s="167" t="e">
        <f t="shared" si="48"/>
        <v>#DIV/0!</v>
      </c>
      <c r="R152" s="167" t="e">
        <f t="shared" si="48"/>
        <v>#DIV/0!</v>
      </c>
      <c r="S152" s="27"/>
      <c r="T152" s="27"/>
      <c r="U152" s="27"/>
      <c r="V152" s="27"/>
      <c r="Y152" s="92"/>
      <c r="AB152" s="88"/>
      <c r="AC152" s="88"/>
      <c r="AD152" s="88"/>
    </row>
    <row r="153" spans="1:30">
      <c r="H153" t="s">
        <v>308</v>
      </c>
      <c r="I153" s="167" t="e">
        <f>+(I124-H124)/H124</f>
        <v>#NAME?</v>
      </c>
      <c r="J153" s="167">
        <f t="shared" ref="J153:R153" si="49">+(J124-I124)/I124</f>
        <v>-0.26512792354990433</v>
      </c>
      <c r="K153" s="167">
        <f t="shared" si="49"/>
        <v>-1</v>
      </c>
      <c r="L153" s="167" t="e">
        <f t="shared" si="49"/>
        <v>#DIV/0!</v>
      </c>
      <c r="M153" s="167" t="e">
        <f t="shared" si="49"/>
        <v>#DIV/0!</v>
      </c>
      <c r="N153" s="167" t="e">
        <f t="shared" si="49"/>
        <v>#DIV/0!</v>
      </c>
      <c r="O153" s="167" t="e">
        <f t="shared" si="49"/>
        <v>#DIV/0!</v>
      </c>
      <c r="P153" s="167" t="e">
        <f t="shared" si="49"/>
        <v>#DIV/0!</v>
      </c>
      <c r="Q153" s="167" t="e">
        <f t="shared" si="49"/>
        <v>#DIV/0!</v>
      </c>
      <c r="R153" s="167" t="e">
        <f t="shared" si="49"/>
        <v>#DIV/0!</v>
      </c>
      <c r="Y153" s="92"/>
      <c r="AB153" s="88"/>
      <c r="AC153" s="88"/>
      <c r="AD153" s="88"/>
    </row>
    <row r="154" spans="1:30">
      <c r="H154" t="s">
        <v>19</v>
      </c>
      <c r="I154" s="167" t="e">
        <f>+(I129-H129)/H129</f>
        <v>#NAME?</v>
      </c>
      <c r="J154" s="167">
        <f t="shared" ref="J154:R154" si="50">+(J129-I129)/I129</f>
        <v>-0.12690018531288955</v>
      </c>
      <c r="K154" s="167">
        <f t="shared" si="50"/>
        <v>-1</v>
      </c>
      <c r="L154" s="167" t="e">
        <f t="shared" si="50"/>
        <v>#DIV/0!</v>
      </c>
      <c r="M154" s="167" t="e">
        <f t="shared" si="50"/>
        <v>#DIV/0!</v>
      </c>
      <c r="N154" s="167" t="e">
        <f t="shared" si="50"/>
        <v>#DIV/0!</v>
      </c>
      <c r="O154" s="167" t="e">
        <f t="shared" si="50"/>
        <v>#DIV/0!</v>
      </c>
      <c r="P154" s="167" t="e">
        <f t="shared" si="50"/>
        <v>#DIV/0!</v>
      </c>
      <c r="Q154" s="167" t="e">
        <f t="shared" si="50"/>
        <v>#DIV/0!</v>
      </c>
      <c r="R154" s="167" t="e">
        <f t="shared" si="50"/>
        <v>#DIV/0!</v>
      </c>
      <c r="S154" s="27"/>
      <c r="T154" s="27"/>
      <c r="U154" s="27"/>
      <c r="V154" s="27"/>
      <c r="Y154" s="92"/>
      <c r="AB154" s="88"/>
      <c r="AC154" s="88"/>
      <c r="AD154" s="88"/>
    </row>
    <row r="155" spans="1:30">
      <c r="H155" t="s">
        <v>306</v>
      </c>
      <c r="I155" s="167" t="e">
        <f>+(I135-H135)/H135</f>
        <v>#NAME?</v>
      </c>
      <c r="J155" s="167">
        <f t="shared" ref="J155:R155" si="51">+(J135-I135)/I135</f>
        <v>-0.29998425500580467</v>
      </c>
      <c r="K155" s="167">
        <f t="shared" si="51"/>
        <v>-1</v>
      </c>
      <c r="L155" s="167" t="e">
        <f t="shared" si="51"/>
        <v>#DIV/0!</v>
      </c>
      <c r="M155" s="167" t="e">
        <f t="shared" si="51"/>
        <v>#DIV/0!</v>
      </c>
      <c r="N155" s="167" t="e">
        <f t="shared" si="51"/>
        <v>#DIV/0!</v>
      </c>
      <c r="O155" s="167" t="e">
        <f t="shared" si="51"/>
        <v>#DIV/0!</v>
      </c>
      <c r="P155" s="167" t="e">
        <f t="shared" si="51"/>
        <v>#DIV/0!</v>
      </c>
      <c r="Q155" s="167" t="e">
        <f t="shared" si="51"/>
        <v>#DIV/0!</v>
      </c>
      <c r="R155" s="167" t="e">
        <f t="shared" si="51"/>
        <v>#DIV/0!</v>
      </c>
      <c r="Y155" s="92"/>
    </row>
    <row r="156" spans="1:30">
      <c r="H156" s="93" t="s">
        <v>309</v>
      </c>
      <c r="I156" s="167" t="e">
        <f>+(I137-H137)/H137</f>
        <v>#NAME?</v>
      </c>
      <c r="J156" s="167">
        <f t="shared" ref="J156:R156" si="52">+(J137-I137)/I137</f>
        <v>-0.12370288820591308</v>
      </c>
      <c r="K156" s="167">
        <f t="shared" si="52"/>
        <v>-1</v>
      </c>
      <c r="L156" s="167" t="e">
        <f t="shared" si="52"/>
        <v>#DIV/0!</v>
      </c>
      <c r="M156" s="167" t="e">
        <f t="shared" si="52"/>
        <v>#DIV/0!</v>
      </c>
      <c r="N156" s="167" t="e">
        <f t="shared" si="52"/>
        <v>#DIV/0!</v>
      </c>
      <c r="O156" s="167" t="e">
        <f t="shared" si="52"/>
        <v>#DIV/0!</v>
      </c>
      <c r="P156" s="167" t="e">
        <f t="shared" si="52"/>
        <v>#DIV/0!</v>
      </c>
      <c r="Q156" s="167" t="e">
        <f t="shared" si="52"/>
        <v>#DIV/0!</v>
      </c>
      <c r="R156" s="167" t="e">
        <f t="shared" si="52"/>
        <v>#DIV/0!</v>
      </c>
      <c r="Y156" s="92"/>
    </row>
    <row r="157" spans="1:30">
      <c r="H157" s="93"/>
      <c r="I157" s="167"/>
      <c r="J157" s="167"/>
      <c r="K157" s="167"/>
      <c r="L157" s="167"/>
      <c r="M157" s="167"/>
      <c r="N157" s="167"/>
      <c r="O157" s="167"/>
      <c r="P157" s="167"/>
      <c r="Y157" s="92"/>
    </row>
    <row r="158" spans="1:30" ht="31.5">
      <c r="H158" s="262" t="s">
        <v>318</v>
      </c>
      <c r="I158" s="167">
        <v>-0.114</v>
      </c>
      <c r="J158" s="167">
        <v>-2E-3</v>
      </c>
      <c r="K158" s="167">
        <v>-6.2E-2</v>
      </c>
      <c r="L158" s="167">
        <v>1.7999999999999999E-2</v>
      </c>
      <c r="M158" s="167">
        <v>0.14199999999999999</v>
      </c>
      <c r="N158" s="167">
        <v>0.12</v>
      </c>
      <c r="O158" s="167">
        <v>7.4999999999999997E-2</v>
      </c>
      <c r="P158" s="167">
        <v>4.8000000000000001E-2</v>
      </c>
      <c r="Y158" s="92"/>
    </row>
    <row r="159" spans="1:30">
      <c r="E159" s="52" t="s">
        <v>71</v>
      </c>
      <c r="I159" s="164">
        <f t="shared" ref="I159:O159" si="53">+I10/100</f>
        <v>0.1338</v>
      </c>
      <c r="J159" s="164">
        <f t="shared" si="53"/>
        <v>0.1082</v>
      </c>
      <c r="K159" s="164">
        <f t="shared" si="53"/>
        <v>9.9900000000000003E-2</v>
      </c>
      <c r="L159" s="164">
        <f t="shared" si="53"/>
        <v>8.5000000000000006E-2</v>
      </c>
      <c r="M159" s="164">
        <f t="shared" si="53"/>
        <v>7.8100000000000003E-2</v>
      </c>
      <c r="N159" s="164">
        <f>+N10/100</f>
        <v>7.7699999999999991E-2</v>
      </c>
      <c r="O159" s="164">
        <f t="shared" si="53"/>
        <v>7.6000000000000012E-2</v>
      </c>
      <c r="P159" s="164">
        <f>+P10/100</f>
        <v>7.5500000000000012E-2</v>
      </c>
      <c r="Q159" s="164"/>
      <c r="R159" s="164"/>
      <c r="S159" s="164"/>
      <c r="T159" s="164"/>
      <c r="U159" s="164">
        <f>+U10/100</f>
        <v>-5.8299999999999998E-2</v>
      </c>
      <c r="V159" s="164"/>
      <c r="Y159" s="92"/>
    </row>
    <row r="160" spans="1:30">
      <c r="Y160" s="193"/>
      <c r="AD160" s="88"/>
    </row>
    <row r="161" spans="1:25">
      <c r="Y161" s="193"/>
    </row>
    <row r="162" spans="1:25">
      <c r="Y162" s="193"/>
    </row>
    <row r="163" spans="1:25">
      <c r="Y163" s="193"/>
    </row>
    <row r="164" spans="1:25">
      <c r="Y164" s="193"/>
    </row>
    <row r="165" spans="1:25">
      <c r="Y165" s="193"/>
    </row>
    <row r="166" spans="1:25">
      <c r="A166" s="3">
        <v>1</v>
      </c>
      <c r="B166" s="3">
        <f>+A166+1</f>
        <v>2</v>
      </c>
      <c r="C166" s="3">
        <f t="shared" ref="C166:U166" si="54">+B166+1</f>
        <v>3</v>
      </c>
      <c r="D166" s="3">
        <f t="shared" si="54"/>
        <v>4</v>
      </c>
      <c r="E166" s="3">
        <f t="shared" si="54"/>
        <v>5</v>
      </c>
      <c r="F166" s="3">
        <f t="shared" si="54"/>
        <v>6</v>
      </c>
      <c r="G166" s="3">
        <f t="shared" si="54"/>
        <v>7</v>
      </c>
      <c r="H166" s="3">
        <f t="shared" si="54"/>
        <v>8</v>
      </c>
      <c r="I166" s="3">
        <f t="shared" si="54"/>
        <v>9</v>
      </c>
      <c r="J166" s="3">
        <f t="shared" si="54"/>
        <v>10</v>
      </c>
      <c r="K166" s="3">
        <f t="shared" si="54"/>
        <v>11</v>
      </c>
      <c r="L166" s="3">
        <f t="shared" si="54"/>
        <v>12</v>
      </c>
      <c r="M166" s="3">
        <f t="shared" si="54"/>
        <v>13</v>
      </c>
      <c r="N166" s="3">
        <f t="shared" si="54"/>
        <v>14</v>
      </c>
      <c r="O166" s="3">
        <f t="shared" si="54"/>
        <v>15</v>
      </c>
      <c r="P166" s="3">
        <f t="shared" si="54"/>
        <v>16</v>
      </c>
      <c r="Q166" s="255"/>
      <c r="R166" s="270"/>
      <c r="S166" s="255"/>
      <c r="T166" s="3"/>
      <c r="U166" s="3">
        <f t="shared" si="54"/>
        <v>1</v>
      </c>
      <c r="V166" s="3"/>
      <c r="Y166" s="193"/>
    </row>
    <row r="167" spans="1:25">
      <c r="Y167" s="193"/>
    </row>
    <row r="168" spans="1:25">
      <c r="A168" t="e">
        <f>+#REF!</f>
        <v>#REF!</v>
      </c>
      <c r="B168" t="e">
        <f>+#REF!</f>
        <v>#REF!</v>
      </c>
      <c r="C168" t="e">
        <f>+#REF!</f>
        <v>#REF!</v>
      </c>
      <c r="D168" t="e">
        <f>+#REF!</f>
        <v>#REF!</v>
      </c>
      <c r="E168" t="e">
        <f>+#REF!</f>
        <v>#REF!</v>
      </c>
      <c r="F168" t="e">
        <f>+#REF!</f>
        <v>#REF!</v>
      </c>
      <c r="G168" t="e">
        <f>+#REF!</f>
        <v>#REF!</v>
      </c>
      <c r="H168" t="e">
        <f>+#REF!</f>
        <v>#REF!</v>
      </c>
      <c r="I168" t="e">
        <f>+#REF!</f>
        <v>#REF!</v>
      </c>
      <c r="J168" t="e">
        <f>+#REF!</f>
        <v>#REF!</v>
      </c>
      <c r="K168" t="e">
        <f>+#REF!</f>
        <v>#REF!</v>
      </c>
      <c r="L168" t="e">
        <f>+#REF!</f>
        <v>#REF!</v>
      </c>
      <c r="M168" t="e">
        <f>+#REF!</f>
        <v>#REF!</v>
      </c>
      <c r="N168" t="e">
        <f>+#REF!</f>
        <v>#REF!</v>
      </c>
      <c r="O168" t="e">
        <f>+#REF!</f>
        <v>#REF!</v>
      </c>
      <c r="P168" s="92" t="e">
        <f>+#REF!</f>
        <v>#REF!</v>
      </c>
      <c r="Q168" s="92" t="e">
        <f>+#REF!</f>
        <v>#REF!</v>
      </c>
      <c r="R168" s="92" t="e">
        <f>+#REF!</f>
        <v>#REF!</v>
      </c>
      <c r="S168" s="92"/>
      <c r="T168" s="92"/>
      <c r="U168" s="92" t="e">
        <f>+#REF!</f>
        <v>#REF!</v>
      </c>
      <c r="V168" s="92"/>
      <c r="Y168" s="193"/>
    </row>
    <row r="169" spans="1:25">
      <c r="A169" t="e">
        <f>+#REF!</f>
        <v>#REF!</v>
      </c>
      <c r="B169" t="e">
        <f>+#REF!</f>
        <v>#REF!</v>
      </c>
      <c r="C169" t="e">
        <f>+#REF!</f>
        <v>#REF!</v>
      </c>
      <c r="D169" t="e">
        <f>+#REF!</f>
        <v>#REF!</v>
      </c>
      <c r="E169" t="e">
        <f>+#REF!</f>
        <v>#REF!</v>
      </c>
      <c r="F169" t="e">
        <f>+#REF!</f>
        <v>#REF!</v>
      </c>
      <c r="G169" t="e">
        <f>+#REF!</f>
        <v>#REF!</v>
      </c>
      <c r="H169" t="e">
        <f>+#REF!</f>
        <v>#REF!</v>
      </c>
      <c r="I169" t="e">
        <f>+#REF!</f>
        <v>#REF!</v>
      </c>
      <c r="J169" t="e">
        <f>+#REF!</f>
        <v>#REF!</v>
      </c>
      <c r="K169" t="e">
        <f>+#REF!</f>
        <v>#REF!</v>
      </c>
      <c r="L169" t="e">
        <f>+#REF!</f>
        <v>#REF!</v>
      </c>
      <c r="M169" t="e">
        <f>+#REF!</f>
        <v>#REF!</v>
      </c>
      <c r="N169" t="e">
        <f>+#REF!</f>
        <v>#REF!</v>
      </c>
      <c r="O169" t="e">
        <f>+#REF!</f>
        <v>#REF!</v>
      </c>
      <c r="P169" s="92" t="e">
        <f>+#REF!</f>
        <v>#REF!</v>
      </c>
      <c r="Q169" s="92" t="e">
        <f>+#REF!</f>
        <v>#REF!</v>
      </c>
      <c r="R169" s="92" t="e">
        <f>+#REF!</f>
        <v>#REF!</v>
      </c>
      <c r="S169" s="92"/>
      <c r="T169" s="92"/>
      <c r="U169" s="92" t="e">
        <f>+#REF!</f>
        <v>#REF!</v>
      </c>
      <c r="V169" s="92"/>
      <c r="Y169" s="193"/>
    </row>
    <row r="170" spans="1:25">
      <c r="A170" t="e">
        <f>+#REF!</f>
        <v>#REF!</v>
      </c>
      <c r="B170" t="e">
        <f>+#REF!</f>
        <v>#REF!</v>
      </c>
      <c r="C170" t="e">
        <f>+#REF!</f>
        <v>#REF!</v>
      </c>
      <c r="D170" t="e">
        <f>+#REF!</f>
        <v>#REF!</v>
      </c>
      <c r="E170" t="e">
        <f>+#REF!</f>
        <v>#REF!</v>
      </c>
      <c r="F170" t="e">
        <f>+#REF!</f>
        <v>#REF!</v>
      </c>
      <c r="G170" t="e">
        <f>+#REF!</f>
        <v>#REF!</v>
      </c>
      <c r="H170" t="e">
        <f>+#REF!</f>
        <v>#REF!</v>
      </c>
      <c r="I170" t="e">
        <f>+#REF!</f>
        <v>#REF!</v>
      </c>
      <c r="J170" t="e">
        <f>+#REF!</f>
        <v>#REF!</v>
      </c>
      <c r="K170" t="e">
        <f>+#REF!</f>
        <v>#REF!</v>
      </c>
      <c r="L170" t="e">
        <f>+#REF!</f>
        <v>#REF!</v>
      </c>
      <c r="M170" t="e">
        <f>+#REF!</f>
        <v>#REF!</v>
      </c>
      <c r="N170" t="e">
        <f>+#REF!</f>
        <v>#REF!</v>
      </c>
      <c r="O170" t="e">
        <f>+#REF!</f>
        <v>#REF!</v>
      </c>
      <c r="P170" s="92" t="e">
        <f>+#REF!</f>
        <v>#REF!</v>
      </c>
      <c r="Q170" s="92" t="e">
        <f>+#REF!</f>
        <v>#REF!</v>
      </c>
      <c r="R170" s="92" t="e">
        <f>+#REF!</f>
        <v>#REF!</v>
      </c>
      <c r="S170" s="92"/>
      <c r="T170" s="92"/>
      <c r="U170" s="92" t="e">
        <f>+#REF!</f>
        <v>#REF!</v>
      </c>
      <c r="V170" s="92"/>
      <c r="Y170" s="193"/>
    </row>
    <row r="171" spans="1:25">
      <c r="A171" t="e">
        <f>+#REF!</f>
        <v>#REF!</v>
      </c>
      <c r="B171" t="e">
        <f>+#REF!</f>
        <v>#REF!</v>
      </c>
      <c r="C171" t="e">
        <f>+#REF!</f>
        <v>#REF!</v>
      </c>
      <c r="D171" t="e">
        <f>+#REF!</f>
        <v>#REF!</v>
      </c>
      <c r="E171" t="e">
        <f>+#REF!</f>
        <v>#REF!</v>
      </c>
      <c r="F171" t="e">
        <f>+#REF!</f>
        <v>#REF!</v>
      </c>
      <c r="G171" t="e">
        <f>+#REF!</f>
        <v>#REF!</v>
      </c>
      <c r="H171" t="e">
        <f>+#REF!</f>
        <v>#REF!</v>
      </c>
      <c r="I171" t="e">
        <f>+#REF!</f>
        <v>#REF!</v>
      </c>
      <c r="J171" t="e">
        <f>+#REF!</f>
        <v>#REF!</v>
      </c>
      <c r="K171" t="e">
        <f>+#REF!</f>
        <v>#REF!</v>
      </c>
      <c r="L171" t="e">
        <f>+#REF!</f>
        <v>#REF!</v>
      </c>
      <c r="M171" t="e">
        <f>+#REF!</f>
        <v>#REF!</v>
      </c>
      <c r="N171" t="e">
        <f>+#REF!</f>
        <v>#REF!</v>
      </c>
      <c r="O171" t="e">
        <f>+#REF!</f>
        <v>#REF!</v>
      </c>
      <c r="P171" s="92" t="e">
        <f>+#REF!</f>
        <v>#REF!</v>
      </c>
      <c r="Q171" s="92" t="e">
        <f>+#REF!</f>
        <v>#REF!</v>
      </c>
      <c r="R171" s="92" t="e">
        <f>+#REF!</f>
        <v>#REF!</v>
      </c>
      <c r="S171" s="92"/>
      <c r="T171" s="92"/>
      <c r="U171" s="92" t="e">
        <f>+#REF!</f>
        <v>#REF!</v>
      </c>
      <c r="V171" s="92"/>
      <c r="Y171" s="193"/>
    </row>
    <row r="172" spans="1:25">
      <c r="A172" t="e">
        <f>+#REF!</f>
        <v>#REF!</v>
      </c>
      <c r="B172" t="e">
        <f>+#REF!</f>
        <v>#REF!</v>
      </c>
      <c r="C172" t="e">
        <f>+#REF!</f>
        <v>#REF!</v>
      </c>
      <c r="D172" t="e">
        <f>+#REF!</f>
        <v>#REF!</v>
      </c>
      <c r="E172" t="e">
        <f>+#REF!</f>
        <v>#REF!</v>
      </c>
      <c r="F172" t="e">
        <f>+#REF!</f>
        <v>#REF!</v>
      </c>
      <c r="G172" t="e">
        <f>+#REF!</f>
        <v>#REF!</v>
      </c>
      <c r="H172" t="e">
        <f>+#REF!</f>
        <v>#REF!</v>
      </c>
      <c r="I172" t="e">
        <f>+#REF!</f>
        <v>#REF!</v>
      </c>
      <c r="J172" t="e">
        <f>+#REF!</f>
        <v>#REF!</v>
      </c>
      <c r="K172" t="e">
        <f>+#REF!</f>
        <v>#REF!</v>
      </c>
      <c r="L172" t="e">
        <f>+#REF!</f>
        <v>#REF!</v>
      </c>
      <c r="M172" t="e">
        <f>+#REF!</f>
        <v>#REF!</v>
      </c>
      <c r="N172" t="e">
        <f>+#REF!</f>
        <v>#REF!</v>
      </c>
      <c r="O172" t="e">
        <f>+#REF!</f>
        <v>#REF!</v>
      </c>
      <c r="P172" s="92" t="e">
        <f>+#REF!</f>
        <v>#REF!</v>
      </c>
      <c r="Q172" s="92" t="e">
        <f>+#REF!</f>
        <v>#REF!</v>
      </c>
      <c r="R172" s="92" t="e">
        <f>+#REF!</f>
        <v>#REF!</v>
      </c>
      <c r="S172" s="92"/>
      <c r="T172" s="92"/>
      <c r="U172" s="92" t="e">
        <f>+#REF!</f>
        <v>#REF!</v>
      </c>
      <c r="V172" s="92"/>
      <c r="Y172" s="193"/>
    </row>
    <row r="173" spans="1:25">
      <c r="A173" t="e">
        <f>+#REF!</f>
        <v>#REF!</v>
      </c>
      <c r="B173" t="e">
        <f>+#REF!</f>
        <v>#REF!</v>
      </c>
      <c r="C173" t="e">
        <f>+#REF!</f>
        <v>#REF!</v>
      </c>
      <c r="D173" t="e">
        <f>+#REF!</f>
        <v>#REF!</v>
      </c>
      <c r="E173" t="e">
        <f>+#REF!</f>
        <v>#REF!</v>
      </c>
      <c r="F173" t="e">
        <f>+#REF!</f>
        <v>#REF!</v>
      </c>
      <c r="G173" t="e">
        <f>+#REF!</f>
        <v>#REF!</v>
      </c>
      <c r="H173" t="e">
        <f>+#REF!</f>
        <v>#REF!</v>
      </c>
      <c r="I173" t="e">
        <f>+#REF!</f>
        <v>#REF!</v>
      </c>
      <c r="J173" t="e">
        <f>+#REF!</f>
        <v>#REF!</v>
      </c>
      <c r="K173" t="e">
        <f>+#REF!</f>
        <v>#REF!</v>
      </c>
      <c r="L173" t="e">
        <f>+#REF!</f>
        <v>#REF!</v>
      </c>
      <c r="M173" t="e">
        <f>+#REF!</f>
        <v>#REF!</v>
      </c>
      <c r="N173" t="e">
        <f>+#REF!</f>
        <v>#REF!</v>
      </c>
      <c r="O173" t="e">
        <f>+#REF!</f>
        <v>#REF!</v>
      </c>
      <c r="P173" s="92" t="e">
        <f>+#REF!</f>
        <v>#REF!</v>
      </c>
      <c r="Q173" s="92" t="e">
        <f>+#REF!</f>
        <v>#REF!</v>
      </c>
      <c r="R173" s="92" t="e">
        <f>+#REF!</f>
        <v>#REF!</v>
      </c>
      <c r="S173" s="92"/>
      <c r="T173" s="92"/>
      <c r="U173" s="92" t="e">
        <f>+#REF!</f>
        <v>#REF!</v>
      </c>
      <c r="V173" s="92"/>
      <c r="Y173" s="193"/>
    </row>
    <row r="174" spans="1:25">
      <c r="A174" t="e">
        <f>+#REF!</f>
        <v>#REF!</v>
      </c>
      <c r="B174" t="e">
        <f>+#REF!</f>
        <v>#REF!</v>
      </c>
      <c r="C174" t="e">
        <f>+#REF!</f>
        <v>#REF!</v>
      </c>
      <c r="D174" t="e">
        <f>+#REF!</f>
        <v>#REF!</v>
      </c>
      <c r="E174" t="e">
        <f>+#REF!</f>
        <v>#REF!</v>
      </c>
      <c r="F174" t="e">
        <f>+#REF!</f>
        <v>#REF!</v>
      </c>
      <c r="G174" t="e">
        <f>+#REF!</f>
        <v>#REF!</v>
      </c>
      <c r="H174" t="e">
        <f>+#REF!</f>
        <v>#REF!</v>
      </c>
      <c r="I174" t="e">
        <f>+#REF!</f>
        <v>#REF!</v>
      </c>
      <c r="J174" t="e">
        <f>+#REF!</f>
        <v>#REF!</v>
      </c>
      <c r="K174" t="e">
        <f>+#REF!</f>
        <v>#REF!</v>
      </c>
      <c r="L174" t="e">
        <f>+#REF!</f>
        <v>#REF!</v>
      </c>
      <c r="M174" t="e">
        <f>+#REF!</f>
        <v>#REF!</v>
      </c>
      <c r="N174" t="e">
        <f>+#REF!</f>
        <v>#REF!</v>
      </c>
      <c r="O174" t="e">
        <f>+#REF!</f>
        <v>#REF!</v>
      </c>
      <c r="P174" s="92" t="e">
        <f>+#REF!</f>
        <v>#REF!</v>
      </c>
      <c r="Q174" s="92" t="e">
        <f>+#REF!</f>
        <v>#REF!</v>
      </c>
      <c r="R174" s="92" t="e">
        <f>+#REF!</f>
        <v>#REF!</v>
      </c>
      <c r="S174" s="92"/>
      <c r="T174" s="92"/>
      <c r="U174" s="92" t="e">
        <f>+#REF!</f>
        <v>#REF!</v>
      </c>
      <c r="V174" s="92"/>
      <c r="Y174" s="193"/>
    </row>
    <row r="175" spans="1:25">
      <c r="A175" t="e">
        <f>+#REF!</f>
        <v>#REF!</v>
      </c>
      <c r="B175" t="e">
        <f>+#REF!</f>
        <v>#REF!</v>
      </c>
      <c r="C175" t="e">
        <f>+#REF!</f>
        <v>#REF!</v>
      </c>
      <c r="D175" t="e">
        <f>+#REF!</f>
        <v>#REF!</v>
      </c>
      <c r="E175" t="e">
        <f>+#REF!</f>
        <v>#REF!</v>
      </c>
      <c r="F175" t="e">
        <f>+#REF!</f>
        <v>#REF!</v>
      </c>
      <c r="G175" t="e">
        <f>+#REF!</f>
        <v>#REF!</v>
      </c>
      <c r="H175" t="e">
        <f>+#REF!</f>
        <v>#REF!</v>
      </c>
      <c r="I175" t="e">
        <f>+#REF!</f>
        <v>#REF!</v>
      </c>
      <c r="J175" t="e">
        <f>+#REF!</f>
        <v>#REF!</v>
      </c>
      <c r="K175" t="e">
        <f>+#REF!</f>
        <v>#REF!</v>
      </c>
      <c r="L175" t="e">
        <f>+#REF!</f>
        <v>#REF!</v>
      </c>
      <c r="M175" t="e">
        <f>+#REF!</f>
        <v>#REF!</v>
      </c>
      <c r="N175" t="e">
        <f>+#REF!</f>
        <v>#REF!</v>
      </c>
      <c r="O175" t="e">
        <f>+#REF!</f>
        <v>#REF!</v>
      </c>
      <c r="P175" s="92" t="e">
        <f>+#REF!</f>
        <v>#REF!</v>
      </c>
      <c r="Q175" s="92" t="e">
        <f>+#REF!</f>
        <v>#REF!</v>
      </c>
      <c r="R175" s="92" t="e">
        <f>+#REF!</f>
        <v>#REF!</v>
      </c>
      <c r="S175" s="92"/>
      <c r="T175" s="92"/>
      <c r="U175" s="92" t="e">
        <f>+#REF!</f>
        <v>#REF!</v>
      </c>
      <c r="V175" s="92"/>
      <c r="Y175" s="193"/>
    </row>
    <row r="176" spans="1:25">
      <c r="A176" t="e">
        <f>+#REF!</f>
        <v>#REF!</v>
      </c>
      <c r="B176" t="e">
        <f>+#REF!</f>
        <v>#REF!</v>
      </c>
      <c r="C176" t="e">
        <f>+#REF!</f>
        <v>#REF!</v>
      </c>
      <c r="D176" t="e">
        <f>+#REF!</f>
        <v>#REF!</v>
      </c>
      <c r="E176" t="e">
        <f>+#REF!</f>
        <v>#REF!</v>
      </c>
      <c r="F176" t="e">
        <f>+#REF!</f>
        <v>#REF!</v>
      </c>
      <c r="G176" t="e">
        <f>+#REF!</f>
        <v>#REF!</v>
      </c>
      <c r="H176" t="e">
        <f>+#REF!</f>
        <v>#REF!</v>
      </c>
      <c r="I176" t="e">
        <f>+#REF!</f>
        <v>#REF!</v>
      </c>
      <c r="J176" t="e">
        <f>+#REF!</f>
        <v>#REF!</v>
      </c>
      <c r="K176" t="e">
        <f>+#REF!</f>
        <v>#REF!</v>
      </c>
      <c r="L176" t="e">
        <f>+#REF!</f>
        <v>#REF!</v>
      </c>
      <c r="M176" t="e">
        <f>+#REF!</f>
        <v>#REF!</v>
      </c>
      <c r="N176" t="e">
        <f>+#REF!</f>
        <v>#REF!</v>
      </c>
      <c r="O176" t="e">
        <f>+#REF!</f>
        <v>#REF!</v>
      </c>
      <c r="P176" s="92" t="e">
        <f>+#REF!</f>
        <v>#REF!</v>
      </c>
      <c r="Q176" s="92" t="e">
        <f>+#REF!</f>
        <v>#REF!</v>
      </c>
      <c r="R176" s="92" t="e">
        <f>+#REF!</f>
        <v>#REF!</v>
      </c>
      <c r="S176" s="92"/>
      <c r="T176" s="92"/>
      <c r="U176" s="92" t="e">
        <f>+#REF!</f>
        <v>#REF!</v>
      </c>
      <c r="V176" s="92"/>
      <c r="Y176" s="193"/>
    </row>
    <row r="177" spans="1:25">
      <c r="A177" t="e">
        <f>+#REF!</f>
        <v>#REF!</v>
      </c>
      <c r="B177" t="e">
        <f>+#REF!</f>
        <v>#REF!</v>
      </c>
      <c r="C177" t="e">
        <f>+#REF!</f>
        <v>#REF!</v>
      </c>
      <c r="D177" t="e">
        <f>+#REF!</f>
        <v>#REF!</v>
      </c>
      <c r="E177" t="e">
        <f>+#REF!</f>
        <v>#REF!</v>
      </c>
      <c r="F177" t="e">
        <f>+#REF!</f>
        <v>#REF!</v>
      </c>
      <c r="G177" t="e">
        <f>+#REF!</f>
        <v>#REF!</v>
      </c>
      <c r="H177" t="e">
        <f>+#REF!</f>
        <v>#REF!</v>
      </c>
      <c r="I177" t="e">
        <f>+#REF!</f>
        <v>#REF!</v>
      </c>
      <c r="J177" t="e">
        <f>+#REF!</f>
        <v>#REF!</v>
      </c>
      <c r="K177" t="e">
        <f>+#REF!</f>
        <v>#REF!</v>
      </c>
      <c r="L177" t="e">
        <f>+#REF!</f>
        <v>#REF!</v>
      </c>
      <c r="M177" t="e">
        <f>+#REF!</f>
        <v>#REF!</v>
      </c>
      <c r="N177" t="e">
        <f>+#REF!</f>
        <v>#REF!</v>
      </c>
      <c r="O177" t="e">
        <f>+#REF!</f>
        <v>#REF!</v>
      </c>
      <c r="P177" s="92" t="e">
        <f>+#REF!</f>
        <v>#REF!</v>
      </c>
      <c r="Q177" s="92" t="e">
        <f>+#REF!</f>
        <v>#REF!</v>
      </c>
      <c r="R177" s="92" t="e">
        <f>+#REF!</f>
        <v>#REF!</v>
      </c>
      <c r="S177" s="92"/>
      <c r="T177" s="92"/>
      <c r="U177" s="92" t="e">
        <f>+#REF!</f>
        <v>#REF!</v>
      </c>
      <c r="V177" s="92"/>
      <c r="Y177" s="193"/>
    </row>
    <row r="178" spans="1:25">
      <c r="A178" t="e">
        <f>+#REF!</f>
        <v>#REF!</v>
      </c>
      <c r="B178" t="e">
        <f>+#REF!</f>
        <v>#REF!</v>
      </c>
      <c r="C178" t="e">
        <f>+#REF!</f>
        <v>#REF!</v>
      </c>
      <c r="D178" t="e">
        <f>+#REF!</f>
        <v>#REF!</v>
      </c>
      <c r="E178" t="e">
        <f>+#REF!</f>
        <v>#REF!</v>
      </c>
      <c r="F178" t="e">
        <f>+#REF!</f>
        <v>#REF!</v>
      </c>
      <c r="G178" t="e">
        <f>+#REF!</f>
        <v>#REF!</v>
      </c>
      <c r="H178" t="e">
        <f>+#REF!</f>
        <v>#REF!</v>
      </c>
      <c r="I178" t="e">
        <f>+#REF!</f>
        <v>#REF!</v>
      </c>
      <c r="J178" t="e">
        <f>+#REF!</f>
        <v>#REF!</v>
      </c>
      <c r="K178" t="e">
        <f>+#REF!</f>
        <v>#REF!</v>
      </c>
      <c r="L178" t="e">
        <f>+#REF!</f>
        <v>#REF!</v>
      </c>
      <c r="M178" t="e">
        <f>+#REF!</f>
        <v>#REF!</v>
      </c>
      <c r="N178" t="e">
        <f>+#REF!</f>
        <v>#REF!</v>
      </c>
      <c r="O178" t="e">
        <f>+#REF!</f>
        <v>#REF!</v>
      </c>
      <c r="P178" s="92" t="e">
        <f>+#REF!</f>
        <v>#REF!</v>
      </c>
      <c r="Q178" s="92" t="e">
        <f>+#REF!</f>
        <v>#REF!</v>
      </c>
      <c r="R178" s="92" t="e">
        <f>+#REF!</f>
        <v>#REF!</v>
      </c>
      <c r="S178" s="92"/>
      <c r="T178" s="92"/>
      <c r="U178" s="92" t="e">
        <f>+#REF!</f>
        <v>#REF!</v>
      </c>
      <c r="V178" s="92"/>
      <c r="Y178" s="193"/>
    </row>
    <row r="179" spans="1:25">
      <c r="A179" t="e">
        <f>+#REF!</f>
        <v>#REF!</v>
      </c>
      <c r="B179" t="e">
        <f>+#REF!</f>
        <v>#REF!</v>
      </c>
      <c r="C179" t="e">
        <f>+#REF!</f>
        <v>#REF!</v>
      </c>
      <c r="D179" t="e">
        <f>+#REF!</f>
        <v>#REF!</v>
      </c>
      <c r="E179" t="e">
        <f>+#REF!</f>
        <v>#REF!</v>
      </c>
      <c r="F179" t="e">
        <f>+#REF!</f>
        <v>#REF!</v>
      </c>
      <c r="G179" t="e">
        <f>+#REF!</f>
        <v>#REF!</v>
      </c>
      <c r="H179" t="e">
        <f>+#REF!</f>
        <v>#REF!</v>
      </c>
      <c r="I179" t="e">
        <f>+#REF!</f>
        <v>#REF!</v>
      </c>
      <c r="J179" t="e">
        <f>+#REF!</f>
        <v>#REF!</v>
      </c>
      <c r="K179" t="e">
        <f>+#REF!</f>
        <v>#REF!</v>
      </c>
      <c r="L179" t="e">
        <f>+#REF!</f>
        <v>#REF!</v>
      </c>
      <c r="M179" t="e">
        <f>+#REF!</f>
        <v>#REF!</v>
      </c>
      <c r="N179" t="e">
        <f>+#REF!</f>
        <v>#REF!</v>
      </c>
      <c r="O179" t="e">
        <f>+#REF!</f>
        <v>#REF!</v>
      </c>
      <c r="P179" s="92" t="e">
        <f>+#REF!</f>
        <v>#REF!</v>
      </c>
      <c r="Q179" s="92" t="e">
        <f>+#REF!</f>
        <v>#REF!</v>
      </c>
      <c r="R179" s="92" t="e">
        <f>+#REF!</f>
        <v>#REF!</v>
      </c>
      <c r="S179" s="92"/>
      <c r="T179" s="92"/>
      <c r="U179" s="92" t="e">
        <f>+#REF!</f>
        <v>#REF!</v>
      </c>
      <c r="V179" s="92"/>
      <c r="Y179" s="193"/>
    </row>
    <row r="180" spans="1:25">
      <c r="A180" t="e">
        <f>+#REF!</f>
        <v>#REF!</v>
      </c>
      <c r="B180" t="e">
        <f>+#REF!</f>
        <v>#REF!</v>
      </c>
      <c r="C180" t="e">
        <f>+#REF!</f>
        <v>#REF!</v>
      </c>
      <c r="D180" t="e">
        <f>+#REF!</f>
        <v>#REF!</v>
      </c>
      <c r="E180" t="e">
        <f>+#REF!</f>
        <v>#REF!</v>
      </c>
      <c r="F180" t="e">
        <f>+#REF!</f>
        <v>#REF!</v>
      </c>
      <c r="G180" t="e">
        <f>+#REF!</f>
        <v>#REF!</v>
      </c>
      <c r="H180" t="e">
        <f>+#REF!</f>
        <v>#REF!</v>
      </c>
      <c r="I180" t="e">
        <f>+#REF!</f>
        <v>#REF!</v>
      </c>
      <c r="J180" t="e">
        <f>+#REF!</f>
        <v>#REF!</v>
      </c>
      <c r="K180" t="e">
        <f>+#REF!</f>
        <v>#REF!</v>
      </c>
      <c r="L180" t="e">
        <f>+#REF!</f>
        <v>#REF!</v>
      </c>
      <c r="M180" t="e">
        <f>+#REF!</f>
        <v>#REF!</v>
      </c>
      <c r="N180" t="e">
        <f>+#REF!</f>
        <v>#REF!</v>
      </c>
      <c r="O180" t="e">
        <f>+#REF!</f>
        <v>#REF!</v>
      </c>
      <c r="P180" s="92" t="e">
        <f>+#REF!</f>
        <v>#REF!</v>
      </c>
      <c r="Q180" s="92" t="e">
        <f>+#REF!</f>
        <v>#REF!</v>
      </c>
      <c r="R180" s="92" t="e">
        <f>+#REF!</f>
        <v>#REF!</v>
      </c>
      <c r="S180" s="92"/>
      <c r="T180" s="92"/>
      <c r="U180" s="92" t="e">
        <f>+#REF!</f>
        <v>#REF!</v>
      </c>
      <c r="V180" s="92"/>
      <c r="Y180" s="193"/>
    </row>
    <row r="181" spans="1:25">
      <c r="A181" t="e">
        <f>+#REF!</f>
        <v>#REF!</v>
      </c>
      <c r="B181" t="e">
        <f>+#REF!</f>
        <v>#REF!</v>
      </c>
      <c r="C181" t="e">
        <f>+#REF!</f>
        <v>#REF!</v>
      </c>
      <c r="D181" t="e">
        <f>+#REF!</f>
        <v>#REF!</v>
      </c>
      <c r="E181" t="e">
        <f>+#REF!</f>
        <v>#REF!</v>
      </c>
      <c r="F181" t="e">
        <f>+#REF!</f>
        <v>#REF!</v>
      </c>
      <c r="G181" t="e">
        <f>+#REF!</f>
        <v>#REF!</v>
      </c>
      <c r="H181" t="e">
        <f>+#REF!</f>
        <v>#REF!</v>
      </c>
      <c r="I181" t="e">
        <f>+#REF!</f>
        <v>#REF!</v>
      </c>
      <c r="J181" t="e">
        <f>+#REF!</f>
        <v>#REF!</v>
      </c>
      <c r="K181" t="e">
        <f>+#REF!</f>
        <v>#REF!</v>
      </c>
      <c r="L181" t="e">
        <f>+#REF!</f>
        <v>#REF!</v>
      </c>
      <c r="M181" t="e">
        <f>+#REF!</f>
        <v>#REF!</v>
      </c>
      <c r="N181" t="e">
        <f>+#REF!</f>
        <v>#REF!</v>
      </c>
      <c r="O181" t="e">
        <f>+#REF!</f>
        <v>#REF!</v>
      </c>
      <c r="P181" s="92" t="e">
        <f>+#REF!</f>
        <v>#REF!</v>
      </c>
      <c r="Q181" s="92" t="e">
        <f>+#REF!</f>
        <v>#REF!</v>
      </c>
      <c r="R181" s="92" t="e">
        <f>+#REF!</f>
        <v>#REF!</v>
      </c>
      <c r="S181" s="92"/>
      <c r="T181" s="92"/>
      <c r="U181" s="92" t="e">
        <f>+#REF!</f>
        <v>#REF!</v>
      </c>
      <c r="V181" s="92"/>
      <c r="Y181" s="193"/>
    </row>
    <row r="182" spans="1:25">
      <c r="A182" t="e">
        <f>+#REF!</f>
        <v>#REF!</v>
      </c>
      <c r="B182" t="e">
        <f>+#REF!</f>
        <v>#REF!</v>
      </c>
      <c r="C182" t="e">
        <f>+#REF!</f>
        <v>#REF!</v>
      </c>
      <c r="D182" t="e">
        <f>+#REF!</f>
        <v>#REF!</v>
      </c>
      <c r="E182" t="e">
        <f>+#REF!</f>
        <v>#REF!</v>
      </c>
      <c r="F182" t="e">
        <f>+#REF!</f>
        <v>#REF!</v>
      </c>
      <c r="G182" t="e">
        <f>+#REF!</f>
        <v>#REF!</v>
      </c>
      <c r="H182" t="e">
        <f>+#REF!</f>
        <v>#REF!</v>
      </c>
      <c r="I182" t="e">
        <f>+#REF!</f>
        <v>#REF!</v>
      </c>
      <c r="J182" t="e">
        <f>+#REF!</f>
        <v>#REF!</v>
      </c>
      <c r="K182" t="e">
        <f>+#REF!</f>
        <v>#REF!</v>
      </c>
      <c r="L182" t="e">
        <f>+#REF!</f>
        <v>#REF!</v>
      </c>
      <c r="M182" t="e">
        <f>+#REF!</f>
        <v>#REF!</v>
      </c>
      <c r="N182" t="e">
        <f>+#REF!</f>
        <v>#REF!</v>
      </c>
      <c r="O182" t="e">
        <f>+#REF!</f>
        <v>#REF!</v>
      </c>
      <c r="P182" s="92" t="e">
        <f>+#REF!</f>
        <v>#REF!</v>
      </c>
      <c r="Q182" s="92" t="e">
        <f>+#REF!</f>
        <v>#REF!</v>
      </c>
      <c r="R182" s="92" t="e">
        <f>+#REF!</f>
        <v>#REF!</v>
      </c>
      <c r="S182" s="92"/>
      <c r="T182" s="92"/>
      <c r="U182" s="92" t="e">
        <f>+#REF!</f>
        <v>#REF!</v>
      </c>
      <c r="V182" s="92"/>
      <c r="Y182" s="193"/>
    </row>
    <row r="183" spans="1:25">
      <c r="A183" t="e">
        <f>+#REF!</f>
        <v>#REF!</v>
      </c>
      <c r="B183" t="e">
        <f>+#REF!</f>
        <v>#REF!</v>
      </c>
      <c r="C183" t="e">
        <f>+#REF!</f>
        <v>#REF!</v>
      </c>
      <c r="D183" t="e">
        <f>+#REF!</f>
        <v>#REF!</v>
      </c>
      <c r="E183" t="e">
        <f>+#REF!</f>
        <v>#REF!</v>
      </c>
      <c r="F183" t="e">
        <f>+#REF!</f>
        <v>#REF!</v>
      </c>
      <c r="G183" t="e">
        <f>+#REF!</f>
        <v>#REF!</v>
      </c>
      <c r="H183" t="e">
        <f>+#REF!</f>
        <v>#REF!</v>
      </c>
      <c r="I183" t="e">
        <f>+#REF!</f>
        <v>#REF!</v>
      </c>
      <c r="J183" t="e">
        <f>+#REF!</f>
        <v>#REF!</v>
      </c>
      <c r="K183" t="e">
        <f>+#REF!</f>
        <v>#REF!</v>
      </c>
      <c r="L183" t="e">
        <f>+#REF!</f>
        <v>#REF!</v>
      </c>
      <c r="M183" t="e">
        <f>+#REF!</f>
        <v>#REF!</v>
      </c>
      <c r="N183" t="e">
        <f>+#REF!</f>
        <v>#REF!</v>
      </c>
      <c r="O183" t="e">
        <f>+#REF!</f>
        <v>#REF!</v>
      </c>
      <c r="P183" s="92" t="e">
        <f>+#REF!</f>
        <v>#REF!</v>
      </c>
      <c r="Q183" s="92" t="e">
        <f>+#REF!</f>
        <v>#REF!</v>
      </c>
      <c r="R183" s="92" t="e">
        <f>+#REF!</f>
        <v>#REF!</v>
      </c>
      <c r="S183" s="92"/>
      <c r="T183" s="92"/>
      <c r="U183" s="92" t="e">
        <f>+#REF!</f>
        <v>#REF!</v>
      </c>
      <c r="V183" s="92"/>
      <c r="Y183" s="193"/>
    </row>
    <row r="184" spans="1:25">
      <c r="A184" t="e">
        <f>+#REF!</f>
        <v>#REF!</v>
      </c>
      <c r="B184" t="e">
        <f>+#REF!</f>
        <v>#REF!</v>
      </c>
      <c r="C184" t="e">
        <f>+#REF!</f>
        <v>#REF!</v>
      </c>
      <c r="D184" t="e">
        <f>+#REF!</f>
        <v>#REF!</v>
      </c>
      <c r="E184" t="e">
        <f>+#REF!</f>
        <v>#REF!</v>
      </c>
      <c r="F184" t="e">
        <f>+#REF!</f>
        <v>#REF!</v>
      </c>
      <c r="G184" t="e">
        <f>+#REF!</f>
        <v>#REF!</v>
      </c>
      <c r="H184" t="e">
        <f>+#REF!</f>
        <v>#REF!</v>
      </c>
      <c r="I184" t="e">
        <f>+#REF!</f>
        <v>#REF!</v>
      </c>
      <c r="J184" t="e">
        <f>+#REF!</f>
        <v>#REF!</v>
      </c>
      <c r="K184" t="e">
        <f>+#REF!</f>
        <v>#REF!</v>
      </c>
      <c r="L184" t="e">
        <f>+#REF!</f>
        <v>#REF!</v>
      </c>
      <c r="M184" t="e">
        <f>+#REF!</f>
        <v>#REF!</v>
      </c>
      <c r="N184" t="e">
        <f>+#REF!</f>
        <v>#REF!</v>
      </c>
      <c r="O184" t="e">
        <f>+#REF!</f>
        <v>#REF!</v>
      </c>
      <c r="P184" s="92" t="e">
        <f>+#REF!</f>
        <v>#REF!</v>
      </c>
      <c r="Q184" s="92" t="e">
        <f>+#REF!</f>
        <v>#REF!</v>
      </c>
      <c r="R184" s="92" t="e">
        <f>+#REF!</f>
        <v>#REF!</v>
      </c>
      <c r="S184" s="92"/>
      <c r="T184" s="92"/>
      <c r="U184" s="92" t="e">
        <f>+#REF!</f>
        <v>#REF!</v>
      </c>
      <c r="V184" s="92"/>
      <c r="Y184" s="193"/>
    </row>
    <row r="185" spans="1:25">
      <c r="A185" t="e">
        <f>+#REF!</f>
        <v>#REF!</v>
      </c>
      <c r="B185" t="e">
        <f>+#REF!</f>
        <v>#REF!</v>
      </c>
      <c r="C185" t="e">
        <f>+#REF!</f>
        <v>#REF!</v>
      </c>
      <c r="D185" t="e">
        <f>+#REF!</f>
        <v>#REF!</v>
      </c>
      <c r="E185" t="e">
        <f>+#REF!</f>
        <v>#REF!</v>
      </c>
      <c r="F185" t="e">
        <f>+#REF!</f>
        <v>#REF!</v>
      </c>
      <c r="G185" t="e">
        <f>+#REF!</f>
        <v>#REF!</v>
      </c>
      <c r="H185" t="e">
        <f>+#REF!</f>
        <v>#REF!</v>
      </c>
      <c r="I185" t="e">
        <f>+#REF!</f>
        <v>#REF!</v>
      </c>
      <c r="J185" t="e">
        <f>+#REF!</f>
        <v>#REF!</v>
      </c>
      <c r="K185" t="e">
        <f>+#REF!</f>
        <v>#REF!</v>
      </c>
      <c r="L185" t="e">
        <f>+#REF!</f>
        <v>#REF!</v>
      </c>
      <c r="M185" t="e">
        <f>+#REF!</f>
        <v>#REF!</v>
      </c>
      <c r="N185" t="e">
        <f>+#REF!</f>
        <v>#REF!</v>
      </c>
      <c r="O185" t="e">
        <f>+#REF!</f>
        <v>#REF!</v>
      </c>
      <c r="P185" s="92" t="e">
        <f>+#REF!</f>
        <v>#REF!</v>
      </c>
      <c r="Q185" s="92" t="e">
        <f>+#REF!</f>
        <v>#REF!</v>
      </c>
      <c r="R185" s="92" t="e">
        <f>+#REF!</f>
        <v>#REF!</v>
      </c>
      <c r="S185" s="92"/>
      <c r="T185" s="92"/>
      <c r="U185" s="92" t="e">
        <f>+#REF!</f>
        <v>#REF!</v>
      </c>
      <c r="V185" s="92"/>
      <c r="Y185" s="193"/>
    </row>
    <row r="186" spans="1:25">
      <c r="A186" t="e">
        <f>+#REF!</f>
        <v>#REF!</v>
      </c>
      <c r="B186" t="e">
        <f>+#REF!</f>
        <v>#REF!</v>
      </c>
      <c r="C186" t="e">
        <f>+#REF!</f>
        <v>#REF!</v>
      </c>
      <c r="D186" t="e">
        <f>+#REF!</f>
        <v>#REF!</v>
      </c>
      <c r="E186" t="e">
        <f>+#REF!</f>
        <v>#REF!</v>
      </c>
      <c r="F186" t="e">
        <f>+#REF!</f>
        <v>#REF!</v>
      </c>
      <c r="G186" t="e">
        <f>+#REF!</f>
        <v>#REF!</v>
      </c>
      <c r="H186" t="e">
        <f>+#REF!</f>
        <v>#REF!</v>
      </c>
      <c r="I186" t="e">
        <f>+#REF!</f>
        <v>#REF!</v>
      </c>
      <c r="J186" t="e">
        <f>+#REF!</f>
        <v>#REF!</v>
      </c>
      <c r="K186" t="e">
        <f>+#REF!</f>
        <v>#REF!</v>
      </c>
      <c r="L186" t="e">
        <f>+#REF!</f>
        <v>#REF!</v>
      </c>
      <c r="M186" t="e">
        <f>+#REF!</f>
        <v>#REF!</v>
      </c>
      <c r="N186" t="e">
        <f>+#REF!</f>
        <v>#REF!</v>
      </c>
      <c r="O186" t="e">
        <f>+#REF!</f>
        <v>#REF!</v>
      </c>
      <c r="P186" s="92" t="e">
        <f>+#REF!</f>
        <v>#REF!</v>
      </c>
      <c r="Q186" s="92" t="e">
        <f>+#REF!</f>
        <v>#REF!</v>
      </c>
      <c r="R186" s="92" t="e">
        <f>+#REF!</f>
        <v>#REF!</v>
      </c>
      <c r="S186" s="92"/>
      <c r="T186" s="92"/>
      <c r="U186" s="92" t="e">
        <f>+#REF!</f>
        <v>#REF!</v>
      </c>
      <c r="V186" s="92"/>
      <c r="Y186" s="193"/>
    </row>
    <row r="187" spans="1:25">
      <c r="A187" t="e">
        <f>+#REF!</f>
        <v>#REF!</v>
      </c>
      <c r="B187" t="e">
        <f>+#REF!</f>
        <v>#REF!</v>
      </c>
      <c r="C187" t="e">
        <f>+#REF!</f>
        <v>#REF!</v>
      </c>
      <c r="D187" t="e">
        <f>+#REF!</f>
        <v>#REF!</v>
      </c>
      <c r="E187" t="e">
        <f>+#REF!</f>
        <v>#REF!</v>
      </c>
      <c r="F187" t="e">
        <f>+#REF!</f>
        <v>#REF!</v>
      </c>
      <c r="G187" t="e">
        <f>+#REF!</f>
        <v>#REF!</v>
      </c>
      <c r="H187" t="e">
        <f>+#REF!</f>
        <v>#REF!</v>
      </c>
      <c r="I187" t="e">
        <f>+#REF!</f>
        <v>#REF!</v>
      </c>
      <c r="J187" t="e">
        <f>+#REF!</f>
        <v>#REF!</v>
      </c>
      <c r="K187" t="e">
        <f>+#REF!</f>
        <v>#REF!</v>
      </c>
      <c r="L187" t="e">
        <f>+#REF!</f>
        <v>#REF!</v>
      </c>
      <c r="M187" t="e">
        <f>+#REF!</f>
        <v>#REF!</v>
      </c>
      <c r="N187" t="e">
        <f>+#REF!</f>
        <v>#REF!</v>
      </c>
      <c r="O187" t="e">
        <f>+#REF!</f>
        <v>#REF!</v>
      </c>
      <c r="P187" s="92" t="e">
        <f>+#REF!</f>
        <v>#REF!</v>
      </c>
      <c r="Q187" s="92" t="e">
        <f>+#REF!</f>
        <v>#REF!</v>
      </c>
      <c r="R187" s="92" t="e">
        <f>+#REF!</f>
        <v>#REF!</v>
      </c>
      <c r="S187" s="92"/>
      <c r="T187" s="92"/>
      <c r="U187" s="92" t="e">
        <f>+#REF!</f>
        <v>#REF!</v>
      </c>
      <c r="V187" s="92"/>
      <c r="Y187" s="193"/>
    </row>
    <row r="188" spans="1:25">
      <c r="A188" t="e">
        <f>+#REF!</f>
        <v>#REF!</v>
      </c>
      <c r="B188" t="e">
        <f>+#REF!</f>
        <v>#REF!</v>
      </c>
      <c r="C188" t="e">
        <f>+#REF!</f>
        <v>#REF!</v>
      </c>
      <c r="D188" t="e">
        <f>+#REF!</f>
        <v>#REF!</v>
      </c>
      <c r="E188" t="e">
        <f>+#REF!</f>
        <v>#REF!</v>
      </c>
      <c r="F188" t="e">
        <f>+#REF!</f>
        <v>#REF!</v>
      </c>
      <c r="G188" t="e">
        <f>+#REF!</f>
        <v>#REF!</v>
      </c>
      <c r="H188" t="e">
        <f>+#REF!</f>
        <v>#REF!</v>
      </c>
      <c r="I188" t="e">
        <f>+#REF!</f>
        <v>#REF!</v>
      </c>
      <c r="J188" t="e">
        <f>+#REF!</f>
        <v>#REF!</v>
      </c>
      <c r="K188" t="e">
        <f>+#REF!</f>
        <v>#REF!</v>
      </c>
      <c r="L188" t="e">
        <f>+#REF!</f>
        <v>#REF!</v>
      </c>
      <c r="M188" t="e">
        <f>+#REF!</f>
        <v>#REF!</v>
      </c>
      <c r="N188" t="e">
        <f>+#REF!</f>
        <v>#REF!</v>
      </c>
      <c r="O188" t="e">
        <f>+#REF!</f>
        <v>#REF!</v>
      </c>
      <c r="P188" s="92" t="e">
        <f>+#REF!</f>
        <v>#REF!</v>
      </c>
      <c r="Q188" s="92" t="e">
        <f>+#REF!</f>
        <v>#REF!</v>
      </c>
      <c r="R188" s="92" t="e">
        <f>+#REF!</f>
        <v>#REF!</v>
      </c>
      <c r="S188" s="92"/>
      <c r="T188" s="92"/>
      <c r="U188" s="92" t="e">
        <f>+#REF!</f>
        <v>#REF!</v>
      </c>
      <c r="V188" s="92"/>
      <c r="Y188" s="193"/>
    </row>
    <row r="189" spans="1:25">
      <c r="A189" t="e">
        <f>+#REF!</f>
        <v>#REF!</v>
      </c>
      <c r="B189" t="e">
        <f>+#REF!</f>
        <v>#REF!</v>
      </c>
      <c r="C189" t="e">
        <f>+#REF!</f>
        <v>#REF!</v>
      </c>
      <c r="D189" t="e">
        <f>+#REF!</f>
        <v>#REF!</v>
      </c>
      <c r="E189" t="e">
        <f>+#REF!</f>
        <v>#REF!</v>
      </c>
      <c r="F189" t="e">
        <f>+#REF!</f>
        <v>#REF!</v>
      </c>
      <c r="G189" t="e">
        <f>+#REF!</f>
        <v>#REF!</v>
      </c>
      <c r="H189" t="e">
        <f>+#REF!</f>
        <v>#REF!</v>
      </c>
      <c r="I189" t="e">
        <f>+#REF!</f>
        <v>#REF!</v>
      </c>
      <c r="J189" t="e">
        <f>+#REF!</f>
        <v>#REF!</v>
      </c>
      <c r="K189" t="e">
        <f>+#REF!</f>
        <v>#REF!</v>
      </c>
      <c r="L189" t="e">
        <f>+#REF!</f>
        <v>#REF!</v>
      </c>
      <c r="M189" t="e">
        <f>+#REF!</f>
        <v>#REF!</v>
      </c>
      <c r="N189" t="e">
        <f>+#REF!</f>
        <v>#REF!</v>
      </c>
      <c r="O189" t="e">
        <f>+#REF!</f>
        <v>#REF!</v>
      </c>
      <c r="P189" s="92" t="e">
        <f>+#REF!</f>
        <v>#REF!</v>
      </c>
      <c r="Q189" s="92" t="e">
        <f>+#REF!</f>
        <v>#REF!</v>
      </c>
      <c r="R189" s="92" t="e">
        <f>+#REF!</f>
        <v>#REF!</v>
      </c>
      <c r="S189" s="92"/>
      <c r="T189" s="92"/>
      <c r="U189" s="92" t="e">
        <f>+#REF!</f>
        <v>#REF!</v>
      </c>
      <c r="V189" s="92"/>
    </row>
    <row r="190" spans="1:25">
      <c r="A190" t="e">
        <f>+#REF!</f>
        <v>#REF!</v>
      </c>
      <c r="B190" t="e">
        <f>+#REF!</f>
        <v>#REF!</v>
      </c>
      <c r="C190" t="e">
        <f>+#REF!</f>
        <v>#REF!</v>
      </c>
      <c r="D190" t="e">
        <f>+#REF!</f>
        <v>#REF!</v>
      </c>
      <c r="E190" t="e">
        <f>+#REF!</f>
        <v>#REF!</v>
      </c>
      <c r="F190" t="e">
        <f>+#REF!</f>
        <v>#REF!</v>
      </c>
      <c r="G190" t="e">
        <f>+#REF!</f>
        <v>#REF!</v>
      </c>
      <c r="H190" t="e">
        <f>+#REF!</f>
        <v>#REF!</v>
      </c>
      <c r="I190" t="e">
        <f>+#REF!</f>
        <v>#REF!</v>
      </c>
      <c r="J190" t="e">
        <f>+#REF!</f>
        <v>#REF!</v>
      </c>
      <c r="K190" t="e">
        <f>+#REF!</f>
        <v>#REF!</v>
      </c>
      <c r="L190" t="e">
        <f>+#REF!</f>
        <v>#REF!</v>
      </c>
      <c r="M190" t="e">
        <f>+#REF!</f>
        <v>#REF!</v>
      </c>
      <c r="N190" t="e">
        <f>+#REF!</f>
        <v>#REF!</v>
      </c>
      <c r="O190" t="e">
        <f>+#REF!</f>
        <v>#REF!</v>
      </c>
      <c r="P190" s="92" t="e">
        <f>+#REF!</f>
        <v>#REF!</v>
      </c>
      <c r="Q190" s="92" t="e">
        <f>+#REF!</f>
        <v>#REF!</v>
      </c>
      <c r="R190" s="92" t="e">
        <f>+#REF!</f>
        <v>#REF!</v>
      </c>
      <c r="S190" s="92"/>
      <c r="T190" s="92"/>
      <c r="U190" s="92" t="e">
        <f>+#REF!</f>
        <v>#REF!</v>
      </c>
      <c r="V190" s="92"/>
    </row>
    <row r="191" spans="1:25">
      <c r="A191" t="e">
        <f>+#REF!</f>
        <v>#REF!</v>
      </c>
      <c r="B191" t="e">
        <f>+#REF!</f>
        <v>#REF!</v>
      </c>
      <c r="C191" t="e">
        <f>+#REF!</f>
        <v>#REF!</v>
      </c>
      <c r="D191" t="e">
        <f>+#REF!</f>
        <v>#REF!</v>
      </c>
      <c r="E191" t="e">
        <f>+#REF!</f>
        <v>#REF!</v>
      </c>
      <c r="F191" t="e">
        <f>+#REF!</f>
        <v>#REF!</v>
      </c>
      <c r="G191" t="e">
        <f>+#REF!</f>
        <v>#REF!</v>
      </c>
      <c r="H191" t="e">
        <f>+#REF!</f>
        <v>#REF!</v>
      </c>
      <c r="I191" t="e">
        <f>+#REF!</f>
        <v>#REF!</v>
      </c>
      <c r="J191" t="e">
        <f>+#REF!</f>
        <v>#REF!</v>
      </c>
      <c r="K191" t="e">
        <f>+#REF!</f>
        <v>#REF!</v>
      </c>
      <c r="L191" t="e">
        <f>+#REF!</f>
        <v>#REF!</v>
      </c>
      <c r="M191" t="e">
        <f>+#REF!</f>
        <v>#REF!</v>
      </c>
      <c r="N191" t="e">
        <f>+#REF!</f>
        <v>#REF!</v>
      </c>
      <c r="O191" t="e">
        <f>+#REF!</f>
        <v>#REF!</v>
      </c>
      <c r="P191" s="92" t="e">
        <f>+#REF!</f>
        <v>#REF!</v>
      </c>
      <c r="Q191" s="92" t="e">
        <f>+#REF!</f>
        <v>#REF!</v>
      </c>
      <c r="R191" s="92" t="e">
        <f>+#REF!</f>
        <v>#REF!</v>
      </c>
      <c r="S191" s="92"/>
      <c r="T191" s="92"/>
      <c r="U191" s="92" t="e">
        <f>+#REF!</f>
        <v>#REF!</v>
      </c>
      <c r="V191" s="92"/>
    </row>
    <row r="192" spans="1:25">
      <c r="A192" t="e">
        <f>+#REF!</f>
        <v>#REF!</v>
      </c>
      <c r="B192" t="e">
        <f>+#REF!</f>
        <v>#REF!</v>
      </c>
      <c r="C192" t="e">
        <f>+#REF!</f>
        <v>#REF!</v>
      </c>
      <c r="D192" t="e">
        <f>+#REF!</f>
        <v>#REF!</v>
      </c>
      <c r="E192" t="e">
        <f>+#REF!</f>
        <v>#REF!</v>
      </c>
      <c r="F192" t="e">
        <f>+#REF!</f>
        <v>#REF!</v>
      </c>
      <c r="G192" t="e">
        <f>+#REF!</f>
        <v>#REF!</v>
      </c>
      <c r="H192" t="e">
        <f>+#REF!</f>
        <v>#REF!</v>
      </c>
      <c r="I192" t="e">
        <f>+#REF!</f>
        <v>#REF!</v>
      </c>
      <c r="J192" t="e">
        <f>+#REF!</f>
        <v>#REF!</v>
      </c>
      <c r="K192" t="e">
        <f>+#REF!</f>
        <v>#REF!</v>
      </c>
      <c r="L192" t="e">
        <f>+#REF!</f>
        <v>#REF!</v>
      </c>
      <c r="M192" t="e">
        <f>+#REF!</f>
        <v>#REF!</v>
      </c>
      <c r="N192" t="e">
        <f>+#REF!</f>
        <v>#REF!</v>
      </c>
      <c r="O192" t="e">
        <f>+#REF!</f>
        <v>#REF!</v>
      </c>
      <c r="P192" s="92" t="e">
        <f>+#REF!</f>
        <v>#REF!</v>
      </c>
      <c r="Q192" s="92" t="e">
        <f>+#REF!</f>
        <v>#REF!</v>
      </c>
      <c r="R192" s="92" t="e">
        <f>+#REF!</f>
        <v>#REF!</v>
      </c>
      <c r="S192" s="92"/>
      <c r="T192" s="92"/>
      <c r="U192" s="92" t="e">
        <f>+#REF!</f>
        <v>#REF!</v>
      </c>
      <c r="V192" s="92"/>
    </row>
    <row r="193" spans="1:22">
      <c r="A193" t="e">
        <f>+#REF!</f>
        <v>#REF!</v>
      </c>
      <c r="B193" t="e">
        <f>+#REF!</f>
        <v>#REF!</v>
      </c>
      <c r="C193" t="e">
        <f>+#REF!</f>
        <v>#REF!</v>
      </c>
      <c r="D193" t="e">
        <f>+#REF!</f>
        <v>#REF!</v>
      </c>
      <c r="E193" t="e">
        <f>+#REF!</f>
        <v>#REF!</v>
      </c>
      <c r="F193" t="e">
        <f>+#REF!</f>
        <v>#REF!</v>
      </c>
      <c r="G193" t="e">
        <f>+#REF!</f>
        <v>#REF!</v>
      </c>
      <c r="H193" t="e">
        <f>+#REF!</f>
        <v>#REF!</v>
      </c>
      <c r="I193" t="e">
        <f>+#REF!</f>
        <v>#REF!</v>
      </c>
      <c r="J193" t="e">
        <f>+#REF!</f>
        <v>#REF!</v>
      </c>
      <c r="K193" t="e">
        <f>+#REF!</f>
        <v>#REF!</v>
      </c>
      <c r="L193" t="e">
        <f>+#REF!</f>
        <v>#REF!</v>
      </c>
      <c r="M193" t="e">
        <f>+#REF!</f>
        <v>#REF!</v>
      </c>
      <c r="N193" t="e">
        <f>+#REF!</f>
        <v>#REF!</v>
      </c>
      <c r="O193" t="e">
        <f>+#REF!</f>
        <v>#REF!</v>
      </c>
      <c r="P193" s="92" t="e">
        <f>+#REF!</f>
        <v>#REF!</v>
      </c>
      <c r="Q193" s="92" t="e">
        <f>+#REF!</f>
        <v>#REF!</v>
      </c>
      <c r="R193" s="92" t="e">
        <f>+#REF!</f>
        <v>#REF!</v>
      </c>
      <c r="S193" s="92"/>
      <c r="T193" s="92"/>
      <c r="U193" s="92" t="e">
        <f>+#REF!</f>
        <v>#REF!</v>
      </c>
      <c r="V193" s="92"/>
    </row>
    <row r="194" spans="1:22">
      <c r="A194" t="e">
        <f>+#REF!</f>
        <v>#REF!</v>
      </c>
      <c r="B194" t="e">
        <f>+#REF!</f>
        <v>#REF!</v>
      </c>
      <c r="C194" t="e">
        <f>+#REF!</f>
        <v>#REF!</v>
      </c>
      <c r="D194" t="e">
        <f>+#REF!</f>
        <v>#REF!</v>
      </c>
      <c r="E194" t="e">
        <f>+#REF!</f>
        <v>#REF!</v>
      </c>
      <c r="F194" t="e">
        <f>+#REF!</f>
        <v>#REF!</v>
      </c>
      <c r="G194" t="e">
        <f>+#REF!</f>
        <v>#REF!</v>
      </c>
      <c r="H194" t="e">
        <f>+#REF!</f>
        <v>#REF!</v>
      </c>
      <c r="I194" t="e">
        <f>+#REF!</f>
        <v>#REF!</v>
      </c>
      <c r="J194" t="e">
        <f>+#REF!</f>
        <v>#REF!</v>
      </c>
      <c r="K194" t="e">
        <f>+#REF!</f>
        <v>#REF!</v>
      </c>
      <c r="L194" t="e">
        <f>+#REF!</f>
        <v>#REF!</v>
      </c>
      <c r="M194" t="e">
        <f>+#REF!</f>
        <v>#REF!</v>
      </c>
      <c r="N194" t="e">
        <f>+#REF!</f>
        <v>#REF!</v>
      </c>
      <c r="O194" t="e">
        <f>+#REF!</f>
        <v>#REF!</v>
      </c>
      <c r="P194" s="92" t="e">
        <f>+#REF!</f>
        <v>#REF!</v>
      </c>
      <c r="Q194" s="92" t="e">
        <f>+#REF!</f>
        <v>#REF!</v>
      </c>
      <c r="R194" s="92" t="e">
        <f>+#REF!</f>
        <v>#REF!</v>
      </c>
      <c r="S194" s="92"/>
      <c r="T194" s="92"/>
      <c r="U194" s="92" t="e">
        <f>+#REF!</f>
        <v>#REF!</v>
      </c>
      <c r="V194" s="92"/>
    </row>
    <row r="195" spans="1:22">
      <c r="A195" t="e">
        <f>+#REF!</f>
        <v>#REF!</v>
      </c>
      <c r="B195" t="e">
        <f>+#REF!</f>
        <v>#REF!</v>
      </c>
      <c r="C195" t="e">
        <f>+#REF!</f>
        <v>#REF!</v>
      </c>
      <c r="D195" t="e">
        <f>+#REF!</f>
        <v>#REF!</v>
      </c>
      <c r="E195" t="e">
        <f>+#REF!</f>
        <v>#REF!</v>
      </c>
      <c r="F195" t="e">
        <f>+#REF!</f>
        <v>#REF!</v>
      </c>
      <c r="G195" t="e">
        <f>+#REF!</f>
        <v>#REF!</v>
      </c>
      <c r="H195" t="e">
        <f>+#REF!</f>
        <v>#REF!</v>
      </c>
      <c r="I195" t="e">
        <f>+#REF!</f>
        <v>#REF!</v>
      </c>
      <c r="J195" t="e">
        <f>+#REF!</f>
        <v>#REF!</v>
      </c>
      <c r="K195" t="e">
        <f>+#REF!</f>
        <v>#REF!</v>
      </c>
      <c r="L195" t="e">
        <f>+#REF!</f>
        <v>#REF!</v>
      </c>
      <c r="M195" t="e">
        <f>+#REF!</f>
        <v>#REF!</v>
      </c>
      <c r="N195" t="e">
        <f>+#REF!</f>
        <v>#REF!</v>
      </c>
      <c r="O195" t="e">
        <f>+#REF!</f>
        <v>#REF!</v>
      </c>
      <c r="P195" s="92" t="e">
        <f>+#REF!</f>
        <v>#REF!</v>
      </c>
      <c r="Q195" s="92" t="e">
        <f>+#REF!</f>
        <v>#REF!</v>
      </c>
      <c r="R195" s="92" t="e">
        <f>+#REF!</f>
        <v>#REF!</v>
      </c>
      <c r="S195" s="92"/>
      <c r="T195" s="92"/>
      <c r="U195" s="92" t="e">
        <f>+#REF!</f>
        <v>#REF!</v>
      </c>
      <c r="V195" s="92"/>
    </row>
    <row r="196" spans="1:22">
      <c r="A196" t="e">
        <f>+#REF!</f>
        <v>#REF!</v>
      </c>
      <c r="B196" t="e">
        <f>+#REF!</f>
        <v>#REF!</v>
      </c>
      <c r="C196" t="e">
        <f>+#REF!</f>
        <v>#REF!</v>
      </c>
      <c r="D196" t="e">
        <f>+#REF!</f>
        <v>#REF!</v>
      </c>
      <c r="E196" t="e">
        <f>+#REF!</f>
        <v>#REF!</v>
      </c>
      <c r="F196" t="e">
        <f>+#REF!</f>
        <v>#REF!</v>
      </c>
      <c r="G196" t="e">
        <f>+#REF!</f>
        <v>#REF!</v>
      </c>
      <c r="H196" t="e">
        <f>+#REF!</f>
        <v>#REF!</v>
      </c>
      <c r="I196" t="e">
        <f>+#REF!</f>
        <v>#REF!</v>
      </c>
      <c r="J196" t="e">
        <f>+#REF!</f>
        <v>#REF!</v>
      </c>
      <c r="K196" t="e">
        <f>+#REF!</f>
        <v>#REF!</v>
      </c>
      <c r="L196" t="e">
        <f>+#REF!</f>
        <v>#REF!</v>
      </c>
      <c r="M196" t="e">
        <f>+#REF!</f>
        <v>#REF!</v>
      </c>
      <c r="N196" t="e">
        <f>+#REF!</f>
        <v>#REF!</v>
      </c>
      <c r="O196" t="e">
        <f>+#REF!</f>
        <v>#REF!</v>
      </c>
      <c r="P196" s="92" t="e">
        <f>+#REF!</f>
        <v>#REF!</v>
      </c>
      <c r="Q196" s="92" t="e">
        <f>+#REF!</f>
        <v>#REF!</v>
      </c>
      <c r="R196" s="92" t="e">
        <f>+#REF!</f>
        <v>#REF!</v>
      </c>
      <c r="S196" s="92"/>
      <c r="T196" s="92"/>
      <c r="U196" s="92" t="e">
        <f>+#REF!</f>
        <v>#REF!</v>
      </c>
      <c r="V196" s="92"/>
    </row>
    <row r="197" spans="1:22">
      <c r="A197" t="e">
        <f>+#REF!</f>
        <v>#REF!</v>
      </c>
      <c r="B197" t="e">
        <f>+#REF!</f>
        <v>#REF!</v>
      </c>
      <c r="C197" t="e">
        <f>+#REF!</f>
        <v>#REF!</v>
      </c>
      <c r="D197" t="e">
        <f>+#REF!</f>
        <v>#REF!</v>
      </c>
      <c r="E197" t="e">
        <f>+#REF!</f>
        <v>#REF!</v>
      </c>
      <c r="F197" t="e">
        <f>+#REF!</f>
        <v>#REF!</v>
      </c>
      <c r="G197" t="e">
        <f>+#REF!</f>
        <v>#REF!</v>
      </c>
      <c r="H197" t="e">
        <f>+#REF!</f>
        <v>#REF!</v>
      </c>
      <c r="I197" t="e">
        <f>+#REF!</f>
        <v>#REF!</v>
      </c>
      <c r="J197" t="e">
        <f>+#REF!</f>
        <v>#REF!</v>
      </c>
      <c r="K197" t="e">
        <f>+#REF!</f>
        <v>#REF!</v>
      </c>
      <c r="L197" t="e">
        <f>+#REF!</f>
        <v>#REF!</v>
      </c>
      <c r="M197" t="e">
        <f>+#REF!</f>
        <v>#REF!</v>
      </c>
      <c r="N197" t="e">
        <f>+#REF!</f>
        <v>#REF!</v>
      </c>
      <c r="O197" t="e">
        <f>+#REF!</f>
        <v>#REF!</v>
      </c>
      <c r="P197" s="92" t="e">
        <f>+#REF!</f>
        <v>#REF!</v>
      </c>
      <c r="Q197" s="92" t="e">
        <f>+#REF!</f>
        <v>#REF!</v>
      </c>
      <c r="R197" s="92" t="e">
        <f>+#REF!</f>
        <v>#REF!</v>
      </c>
      <c r="S197" s="92"/>
      <c r="T197" s="92"/>
      <c r="U197" s="92" t="e">
        <f>+#REF!</f>
        <v>#REF!</v>
      </c>
      <c r="V197" s="92"/>
    </row>
    <row r="198" spans="1:22">
      <c r="A198" t="e">
        <f>+#REF!</f>
        <v>#REF!</v>
      </c>
      <c r="B198" t="e">
        <f>+#REF!</f>
        <v>#REF!</v>
      </c>
      <c r="C198" t="e">
        <f>+#REF!</f>
        <v>#REF!</v>
      </c>
      <c r="D198" t="e">
        <f>+#REF!</f>
        <v>#REF!</v>
      </c>
      <c r="E198" t="e">
        <f>+#REF!</f>
        <v>#REF!</v>
      </c>
      <c r="F198" t="e">
        <f>+#REF!</f>
        <v>#REF!</v>
      </c>
      <c r="G198" t="e">
        <f>+#REF!</f>
        <v>#REF!</v>
      </c>
      <c r="H198" t="e">
        <f>+#REF!</f>
        <v>#REF!</v>
      </c>
      <c r="I198" t="e">
        <f>+#REF!</f>
        <v>#REF!</v>
      </c>
      <c r="J198" t="e">
        <f>+#REF!</f>
        <v>#REF!</v>
      </c>
      <c r="K198" t="e">
        <f>+#REF!</f>
        <v>#REF!</v>
      </c>
      <c r="L198" t="e">
        <f>+#REF!</f>
        <v>#REF!</v>
      </c>
      <c r="M198" t="e">
        <f>+#REF!</f>
        <v>#REF!</v>
      </c>
      <c r="N198" t="e">
        <f>+#REF!</f>
        <v>#REF!</v>
      </c>
      <c r="O198" t="e">
        <f>+#REF!</f>
        <v>#REF!</v>
      </c>
      <c r="P198" s="92" t="e">
        <f>+#REF!</f>
        <v>#REF!</v>
      </c>
      <c r="Q198" s="92" t="e">
        <f>+#REF!</f>
        <v>#REF!</v>
      </c>
      <c r="R198" s="92" t="e">
        <f>+#REF!</f>
        <v>#REF!</v>
      </c>
      <c r="S198" s="92"/>
      <c r="T198" s="92"/>
      <c r="U198" s="92" t="e">
        <f>+#REF!</f>
        <v>#REF!</v>
      </c>
      <c r="V198" s="92"/>
    </row>
    <row r="199" spans="1:22">
      <c r="A199" t="e">
        <f>+#REF!</f>
        <v>#REF!</v>
      </c>
      <c r="B199" t="e">
        <f>+#REF!</f>
        <v>#REF!</v>
      </c>
      <c r="C199" t="e">
        <f>+#REF!</f>
        <v>#REF!</v>
      </c>
      <c r="D199" t="e">
        <f>+#REF!</f>
        <v>#REF!</v>
      </c>
      <c r="E199" t="e">
        <f>+#REF!</f>
        <v>#REF!</v>
      </c>
      <c r="F199" t="e">
        <f>+#REF!</f>
        <v>#REF!</v>
      </c>
      <c r="G199" t="e">
        <f>+#REF!</f>
        <v>#REF!</v>
      </c>
      <c r="H199" t="e">
        <f>+#REF!</f>
        <v>#REF!</v>
      </c>
      <c r="I199" t="e">
        <f>+#REF!</f>
        <v>#REF!</v>
      </c>
      <c r="J199" t="e">
        <f>+#REF!</f>
        <v>#REF!</v>
      </c>
      <c r="K199" t="e">
        <f>+#REF!</f>
        <v>#REF!</v>
      </c>
      <c r="L199" t="e">
        <f>+#REF!</f>
        <v>#REF!</v>
      </c>
      <c r="M199" t="e">
        <f>+#REF!</f>
        <v>#REF!</v>
      </c>
      <c r="N199" t="e">
        <f>+#REF!</f>
        <v>#REF!</v>
      </c>
      <c r="O199" t="e">
        <f>+#REF!</f>
        <v>#REF!</v>
      </c>
      <c r="P199" s="92" t="e">
        <f>+#REF!</f>
        <v>#REF!</v>
      </c>
      <c r="Q199" s="92" t="e">
        <f>+#REF!</f>
        <v>#REF!</v>
      </c>
      <c r="R199" s="92" t="e">
        <f>+#REF!</f>
        <v>#REF!</v>
      </c>
      <c r="S199" s="92"/>
      <c r="T199" s="92"/>
      <c r="U199" s="92" t="e">
        <f>+#REF!</f>
        <v>#REF!</v>
      </c>
      <c r="V199" s="92"/>
    </row>
    <row r="200" spans="1:22">
      <c r="A200" t="e">
        <f>+#REF!</f>
        <v>#REF!</v>
      </c>
      <c r="B200" t="e">
        <f>+#REF!</f>
        <v>#REF!</v>
      </c>
      <c r="C200" t="e">
        <f>+#REF!</f>
        <v>#REF!</v>
      </c>
      <c r="D200" t="e">
        <f>+#REF!</f>
        <v>#REF!</v>
      </c>
      <c r="E200" t="e">
        <f>+#REF!</f>
        <v>#REF!</v>
      </c>
      <c r="F200" t="e">
        <f>+#REF!</f>
        <v>#REF!</v>
      </c>
      <c r="G200" t="e">
        <f>+#REF!</f>
        <v>#REF!</v>
      </c>
      <c r="H200" t="e">
        <f>+#REF!</f>
        <v>#REF!</v>
      </c>
      <c r="I200" t="e">
        <f>+#REF!</f>
        <v>#REF!</v>
      </c>
      <c r="J200" t="e">
        <f>+#REF!</f>
        <v>#REF!</v>
      </c>
      <c r="K200" t="e">
        <f>+#REF!</f>
        <v>#REF!</v>
      </c>
      <c r="L200" t="e">
        <f>+#REF!</f>
        <v>#REF!</v>
      </c>
      <c r="M200" t="e">
        <f>+#REF!</f>
        <v>#REF!</v>
      </c>
      <c r="N200" t="e">
        <f>+#REF!</f>
        <v>#REF!</v>
      </c>
      <c r="O200" t="e">
        <f>+#REF!</f>
        <v>#REF!</v>
      </c>
      <c r="P200" s="92" t="e">
        <f>+#REF!</f>
        <v>#REF!</v>
      </c>
      <c r="Q200" s="92" t="e">
        <f>+#REF!</f>
        <v>#REF!</v>
      </c>
      <c r="R200" s="92" t="e">
        <f>+#REF!</f>
        <v>#REF!</v>
      </c>
      <c r="S200" s="92"/>
      <c r="T200" s="92"/>
      <c r="U200" s="92" t="e">
        <f>+#REF!</f>
        <v>#REF!</v>
      </c>
      <c r="V200" s="92"/>
    </row>
    <row r="201" spans="1:22">
      <c r="A201" t="e">
        <f>+#REF!</f>
        <v>#REF!</v>
      </c>
      <c r="B201" t="e">
        <f>+#REF!</f>
        <v>#REF!</v>
      </c>
      <c r="C201" t="e">
        <f>+#REF!</f>
        <v>#REF!</v>
      </c>
      <c r="D201" t="e">
        <f>+#REF!</f>
        <v>#REF!</v>
      </c>
      <c r="E201" t="e">
        <f>+#REF!</f>
        <v>#REF!</v>
      </c>
      <c r="F201" t="e">
        <f>+#REF!</f>
        <v>#REF!</v>
      </c>
      <c r="G201" t="e">
        <f>+#REF!</f>
        <v>#REF!</v>
      </c>
      <c r="H201" t="e">
        <f>+#REF!</f>
        <v>#REF!</v>
      </c>
      <c r="I201" t="e">
        <f>+#REF!</f>
        <v>#REF!</v>
      </c>
      <c r="J201" t="e">
        <f>+#REF!</f>
        <v>#REF!</v>
      </c>
      <c r="K201" t="e">
        <f>+#REF!</f>
        <v>#REF!</v>
      </c>
      <c r="L201" t="e">
        <f>+#REF!</f>
        <v>#REF!</v>
      </c>
      <c r="M201" t="e">
        <f>+#REF!</f>
        <v>#REF!</v>
      </c>
      <c r="N201" t="e">
        <f>+#REF!</f>
        <v>#REF!</v>
      </c>
      <c r="O201" t="e">
        <f>+#REF!</f>
        <v>#REF!</v>
      </c>
      <c r="P201" s="92" t="e">
        <f>+#REF!</f>
        <v>#REF!</v>
      </c>
      <c r="Q201" s="92" t="e">
        <f>+#REF!</f>
        <v>#REF!</v>
      </c>
      <c r="R201" s="92" t="e">
        <f>+#REF!</f>
        <v>#REF!</v>
      </c>
      <c r="S201" s="92"/>
      <c r="T201" s="92"/>
      <c r="U201" s="92" t="e">
        <f>+#REF!</f>
        <v>#REF!</v>
      </c>
      <c r="V201" s="92"/>
    </row>
    <row r="202" spans="1:22">
      <c r="A202" t="e">
        <f>+#REF!</f>
        <v>#REF!</v>
      </c>
      <c r="B202" t="e">
        <f>+#REF!</f>
        <v>#REF!</v>
      </c>
      <c r="C202" t="e">
        <f>+#REF!</f>
        <v>#REF!</v>
      </c>
      <c r="D202" t="e">
        <f>+#REF!</f>
        <v>#REF!</v>
      </c>
      <c r="E202" t="e">
        <f>+#REF!</f>
        <v>#REF!</v>
      </c>
      <c r="F202" t="e">
        <f>+#REF!</f>
        <v>#REF!</v>
      </c>
      <c r="G202" t="e">
        <f>+#REF!</f>
        <v>#REF!</v>
      </c>
      <c r="H202" t="e">
        <f>+#REF!</f>
        <v>#REF!</v>
      </c>
      <c r="I202" t="e">
        <f>+#REF!</f>
        <v>#REF!</v>
      </c>
      <c r="J202" t="e">
        <f>+#REF!</f>
        <v>#REF!</v>
      </c>
      <c r="K202" t="e">
        <f>+#REF!</f>
        <v>#REF!</v>
      </c>
      <c r="L202" t="e">
        <f>+#REF!</f>
        <v>#REF!</v>
      </c>
      <c r="M202" t="e">
        <f>+#REF!</f>
        <v>#REF!</v>
      </c>
      <c r="N202" t="e">
        <f>+#REF!</f>
        <v>#REF!</v>
      </c>
      <c r="O202" t="e">
        <f>+#REF!</f>
        <v>#REF!</v>
      </c>
      <c r="P202" s="92" t="e">
        <f>+#REF!</f>
        <v>#REF!</v>
      </c>
      <c r="Q202" s="92" t="e">
        <f>+#REF!</f>
        <v>#REF!</v>
      </c>
      <c r="R202" s="92" t="e">
        <f>+#REF!</f>
        <v>#REF!</v>
      </c>
      <c r="S202" s="92"/>
      <c r="T202" s="92"/>
      <c r="U202" s="92" t="e">
        <f>+#REF!</f>
        <v>#REF!</v>
      </c>
      <c r="V202" s="92"/>
    </row>
    <row r="203" spans="1:22">
      <c r="A203" t="e">
        <f>+#REF!</f>
        <v>#REF!</v>
      </c>
      <c r="B203" t="e">
        <f>+#REF!</f>
        <v>#REF!</v>
      </c>
      <c r="C203" t="e">
        <f>+#REF!</f>
        <v>#REF!</v>
      </c>
      <c r="D203" t="e">
        <f>+#REF!</f>
        <v>#REF!</v>
      </c>
      <c r="E203" t="e">
        <f>+#REF!</f>
        <v>#REF!</v>
      </c>
      <c r="F203" t="e">
        <f>+#REF!</f>
        <v>#REF!</v>
      </c>
      <c r="G203" t="e">
        <f>+#REF!</f>
        <v>#REF!</v>
      </c>
      <c r="H203" t="e">
        <f>+#REF!</f>
        <v>#REF!</v>
      </c>
      <c r="I203" t="e">
        <f>+#REF!</f>
        <v>#REF!</v>
      </c>
      <c r="J203" t="e">
        <f>+#REF!</f>
        <v>#REF!</v>
      </c>
      <c r="K203" t="e">
        <f>+#REF!</f>
        <v>#REF!</v>
      </c>
      <c r="L203" t="e">
        <f>+#REF!</f>
        <v>#REF!</v>
      </c>
      <c r="M203" t="e">
        <f>+#REF!</f>
        <v>#REF!</v>
      </c>
      <c r="N203" t="e">
        <f>+#REF!</f>
        <v>#REF!</v>
      </c>
      <c r="O203" t="e">
        <f>+#REF!</f>
        <v>#REF!</v>
      </c>
      <c r="P203" s="92" t="e">
        <f>+#REF!</f>
        <v>#REF!</v>
      </c>
      <c r="Q203" s="92" t="e">
        <f>+#REF!</f>
        <v>#REF!</v>
      </c>
      <c r="R203" s="92" t="e">
        <f>+#REF!</f>
        <v>#REF!</v>
      </c>
      <c r="S203" s="92"/>
      <c r="T203" s="92"/>
      <c r="U203" s="92" t="e">
        <f>+#REF!</f>
        <v>#REF!</v>
      </c>
      <c r="V203" s="92"/>
    </row>
    <row r="204" spans="1:22">
      <c r="A204" t="e">
        <f>+#REF!</f>
        <v>#REF!</v>
      </c>
      <c r="B204" t="e">
        <f>+#REF!</f>
        <v>#REF!</v>
      </c>
      <c r="C204" t="e">
        <f>+#REF!</f>
        <v>#REF!</v>
      </c>
      <c r="D204" t="e">
        <f>+#REF!</f>
        <v>#REF!</v>
      </c>
      <c r="E204" t="e">
        <f>+#REF!</f>
        <v>#REF!</v>
      </c>
      <c r="F204" t="e">
        <f>+#REF!</f>
        <v>#REF!</v>
      </c>
      <c r="G204" t="e">
        <f>+#REF!</f>
        <v>#REF!</v>
      </c>
      <c r="H204" t="e">
        <f>+#REF!</f>
        <v>#REF!</v>
      </c>
      <c r="I204" t="e">
        <f>+#REF!</f>
        <v>#REF!</v>
      </c>
      <c r="J204" t="e">
        <f>+#REF!</f>
        <v>#REF!</v>
      </c>
      <c r="K204" t="e">
        <f>+#REF!</f>
        <v>#REF!</v>
      </c>
      <c r="L204" t="e">
        <f>+#REF!</f>
        <v>#REF!</v>
      </c>
      <c r="M204" t="e">
        <f>+#REF!</f>
        <v>#REF!</v>
      </c>
      <c r="N204" t="e">
        <f>+#REF!</f>
        <v>#REF!</v>
      </c>
      <c r="O204" t="e">
        <f>+#REF!</f>
        <v>#REF!</v>
      </c>
      <c r="P204" s="92" t="e">
        <f>+#REF!</f>
        <v>#REF!</v>
      </c>
      <c r="Q204" s="92" t="e">
        <f>+#REF!</f>
        <v>#REF!</v>
      </c>
      <c r="R204" s="92" t="e">
        <f>+#REF!</f>
        <v>#REF!</v>
      </c>
      <c r="S204" s="92"/>
      <c r="T204" s="92"/>
      <c r="U204" s="92" t="e">
        <f>+#REF!</f>
        <v>#REF!</v>
      </c>
      <c r="V204" s="92"/>
    </row>
    <row r="205" spans="1:22">
      <c r="A205" t="e">
        <f>+#REF!</f>
        <v>#REF!</v>
      </c>
      <c r="B205" t="e">
        <f>+#REF!</f>
        <v>#REF!</v>
      </c>
      <c r="C205" t="e">
        <f>+#REF!</f>
        <v>#REF!</v>
      </c>
      <c r="D205" t="e">
        <f>+#REF!</f>
        <v>#REF!</v>
      </c>
      <c r="E205" t="e">
        <f>+#REF!</f>
        <v>#REF!</v>
      </c>
      <c r="F205" t="e">
        <f>+#REF!</f>
        <v>#REF!</v>
      </c>
      <c r="G205" t="e">
        <f>+#REF!</f>
        <v>#REF!</v>
      </c>
      <c r="H205" t="e">
        <f>+#REF!</f>
        <v>#REF!</v>
      </c>
      <c r="I205" t="e">
        <f>+#REF!</f>
        <v>#REF!</v>
      </c>
      <c r="J205" t="e">
        <f>+#REF!</f>
        <v>#REF!</v>
      </c>
      <c r="K205" t="e">
        <f>+#REF!</f>
        <v>#REF!</v>
      </c>
      <c r="L205" t="e">
        <f>+#REF!</f>
        <v>#REF!</v>
      </c>
      <c r="M205" t="e">
        <f>+#REF!</f>
        <v>#REF!</v>
      </c>
      <c r="N205" t="e">
        <f>+#REF!</f>
        <v>#REF!</v>
      </c>
      <c r="O205" t="e">
        <f>+#REF!</f>
        <v>#REF!</v>
      </c>
      <c r="P205" s="92" t="e">
        <f>+#REF!</f>
        <v>#REF!</v>
      </c>
      <c r="Q205" s="92" t="e">
        <f>+#REF!</f>
        <v>#REF!</v>
      </c>
      <c r="R205" s="92" t="e">
        <f>+#REF!</f>
        <v>#REF!</v>
      </c>
      <c r="S205" s="92"/>
      <c r="T205" s="92"/>
      <c r="U205" s="92" t="e">
        <f>+#REF!</f>
        <v>#REF!</v>
      </c>
      <c r="V205" s="92"/>
    </row>
    <row r="206" spans="1:22">
      <c r="A206" t="e">
        <f>+#REF!</f>
        <v>#REF!</v>
      </c>
      <c r="B206" t="e">
        <f>+#REF!</f>
        <v>#REF!</v>
      </c>
      <c r="C206" t="e">
        <f>+#REF!</f>
        <v>#REF!</v>
      </c>
      <c r="D206" t="e">
        <f>+#REF!</f>
        <v>#REF!</v>
      </c>
      <c r="E206" t="e">
        <f>+#REF!</f>
        <v>#REF!</v>
      </c>
      <c r="F206" t="e">
        <f>+#REF!</f>
        <v>#REF!</v>
      </c>
      <c r="G206" t="e">
        <f>+#REF!</f>
        <v>#REF!</v>
      </c>
      <c r="H206" t="e">
        <f>+#REF!</f>
        <v>#REF!</v>
      </c>
      <c r="I206" t="e">
        <f>+#REF!</f>
        <v>#REF!</v>
      </c>
      <c r="J206" t="e">
        <f>+#REF!</f>
        <v>#REF!</v>
      </c>
      <c r="K206" t="e">
        <f>+#REF!</f>
        <v>#REF!</v>
      </c>
      <c r="L206" t="e">
        <f>+#REF!</f>
        <v>#REF!</v>
      </c>
      <c r="M206" t="e">
        <f>+#REF!</f>
        <v>#REF!</v>
      </c>
      <c r="N206" t="e">
        <f>+#REF!</f>
        <v>#REF!</v>
      </c>
      <c r="O206" t="e">
        <f>+#REF!</f>
        <v>#REF!</v>
      </c>
      <c r="P206" s="92" t="e">
        <f>+#REF!</f>
        <v>#REF!</v>
      </c>
      <c r="Q206" s="92" t="e">
        <f>+#REF!</f>
        <v>#REF!</v>
      </c>
      <c r="R206" s="92" t="e">
        <f>+#REF!</f>
        <v>#REF!</v>
      </c>
      <c r="S206" s="92"/>
      <c r="T206" s="92"/>
      <c r="U206" s="92" t="e">
        <f>+#REF!</f>
        <v>#REF!</v>
      </c>
      <c r="V206" s="92"/>
    </row>
    <row r="207" spans="1:22">
      <c r="A207" t="e">
        <f>+#REF!</f>
        <v>#REF!</v>
      </c>
      <c r="B207" t="e">
        <f>+#REF!</f>
        <v>#REF!</v>
      </c>
      <c r="C207" t="e">
        <f>+#REF!</f>
        <v>#REF!</v>
      </c>
      <c r="D207" t="e">
        <f>+#REF!</f>
        <v>#REF!</v>
      </c>
      <c r="E207" t="e">
        <f>+#REF!</f>
        <v>#REF!</v>
      </c>
      <c r="F207" t="e">
        <f>+#REF!</f>
        <v>#REF!</v>
      </c>
      <c r="G207" t="e">
        <f>+#REF!</f>
        <v>#REF!</v>
      </c>
      <c r="H207" t="e">
        <f>+#REF!</f>
        <v>#REF!</v>
      </c>
      <c r="I207" t="e">
        <f>+#REF!</f>
        <v>#REF!</v>
      </c>
      <c r="J207" t="e">
        <f>+#REF!</f>
        <v>#REF!</v>
      </c>
      <c r="K207" t="e">
        <f>+#REF!</f>
        <v>#REF!</v>
      </c>
      <c r="L207" t="e">
        <f>+#REF!</f>
        <v>#REF!</v>
      </c>
      <c r="M207" t="e">
        <f>+#REF!</f>
        <v>#REF!</v>
      </c>
      <c r="N207" t="e">
        <f>+#REF!</f>
        <v>#REF!</v>
      </c>
      <c r="O207" t="e">
        <f>+#REF!</f>
        <v>#REF!</v>
      </c>
      <c r="P207" s="92" t="e">
        <f>+#REF!</f>
        <v>#REF!</v>
      </c>
      <c r="Q207" s="92" t="e">
        <f>+#REF!</f>
        <v>#REF!</v>
      </c>
      <c r="R207" s="92" t="e">
        <f>+#REF!</f>
        <v>#REF!</v>
      </c>
      <c r="S207" s="92"/>
      <c r="T207" s="92"/>
      <c r="U207" s="92" t="e">
        <f>+#REF!</f>
        <v>#REF!</v>
      </c>
      <c r="V207" s="92"/>
    </row>
    <row r="208" spans="1:22">
      <c r="A208" t="e">
        <f>+#REF!</f>
        <v>#REF!</v>
      </c>
      <c r="B208" t="e">
        <f>+#REF!</f>
        <v>#REF!</v>
      </c>
      <c r="C208" t="e">
        <f>+#REF!</f>
        <v>#REF!</v>
      </c>
      <c r="D208" t="e">
        <f>+#REF!</f>
        <v>#REF!</v>
      </c>
      <c r="E208" t="e">
        <f>+#REF!</f>
        <v>#REF!</v>
      </c>
      <c r="F208" t="e">
        <f>+#REF!</f>
        <v>#REF!</v>
      </c>
      <c r="G208" t="e">
        <f>+#REF!</f>
        <v>#REF!</v>
      </c>
      <c r="H208" t="e">
        <f>+#REF!</f>
        <v>#REF!</v>
      </c>
      <c r="I208" t="e">
        <f>+#REF!</f>
        <v>#REF!</v>
      </c>
      <c r="J208" t="e">
        <f>+#REF!</f>
        <v>#REF!</v>
      </c>
      <c r="K208" t="e">
        <f>+#REF!</f>
        <v>#REF!</v>
      </c>
      <c r="L208" t="e">
        <f>+#REF!</f>
        <v>#REF!</v>
      </c>
      <c r="M208" t="e">
        <f>+#REF!</f>
        <v>#REF!</v>
      </c>
      <c r="N208" t="e">
        <f>+#REF!</f>
        <v>#REF!</v>
      </c>
      <c r="O208" t="e">
        <f>+#REF!</f>
        <v>#REF!</v>
      </c>
      <c r="P208" s="92" t="e">
        <f>+#REF!</f>
        <v>#REF!</v>
      </c>
      <c r="Q208" s="92" t="e">
        <f>+#REF!</f>
        <v>#REF!</v>
      </c>
      <c r="R208" s="92" t="e">
        <f>+#REF!</f>
        <v>#REF!</v>
      </c>
      <c r="S208" s="92"/>
      <c r="T208" s="92"/>
      <c r="U208" s="92" t="e">
        <f>+#REF!</f>
        <v>#REF!</v>
      </c>
      <c r="V208" s="92"/>
    </row>
    <row r="209" spans="1:22">
      <c r="A209" t="e">
        <f>+#REF!</f>
        <v>#REF!</v>
      </c>
      <c r="B209" t="e">
        <f>+#REF!</f>
        <v>#REF!</v>
      </c>
      <c r="C209" t="e">
        <f>+#REF!</f>
        <v>#REF!</v>
      </c>
      <c r="D209" t="e">
        <f>+#REF!</f>
        <v>#REF!</v>
      </c>
      <c r="E209" t="e">
        <f>+#REF!</f>
        <v>#REF!</v>
      </c>
      <c r="F209" t="e">
        <f>+#REF!</f>
        <v>#REF!</v>
      </c>
      <c r="G209" t="e">
        <f>+#REF!</f>
        <v>#REF!</v>
      </c>
      <c r="H209" t="e">
        <f>+#REF!</f>
        <v>#REF!</v>
      </c>
      <c r="I209" t="e">
        <f>+#REF!</f>
        <v>#REF!</v>
      </c>
      <c r="J209" t="e">
        <f>+#REF!</f>
        <v>#REF!</v>
      </c>
      <c r="K209" t="e">
        <f>+#REF!</f>
        <v>#REF!</v>
      </c>
      <c r="L209" t="e">
        <f>+#REF!</f>
        <v>#REF!</v>
      </c>
      <c r="M209" t="e">
        <f>+#REF!</f>
        <v>#REF!</v>
      </c>
      <c r="N209" t="e">
        <f>+#REF!</f>
        <v>#REF!</v>
      </c>
      <c r="O209" t="e">
        <f>+#REF!</f>
        <v>#REF!</v>
      </c>
      <c r="P209" s="92" t="e">
        <f>+#REF!</f>
        <v>#REF!</v>
      </c>
      <c r="Q209" s="92" t="e">
        <f>+#REF!</f>
        <v>#REF!</v>
      </c>
      <c r="R209" s="92" t="e">
        <f>+#REF!</f>
        <v>#REF!</v>
      </c>
      <c r="S209" s="92"/>
      <c r="T209" s="92"/>
      <c r="U209" s="92" t="e">
        <f>+#REF!</f>
        <v>#REF!</v>
      </c>
      <c r="V209" s="92"/>
    </row>
    <row r="210" spans="1:22">
      <c r="A210" t="e">
        <f>+#REF!</f>
        <v>#REF!</v>
      </c>
      <c r="B210" t="e">
        <f>+#REF!</f>
        <v>#REF!</v>
      </c>
      <c r="C210" t="e">
        <f>+#REF!</f>
        <v>#REF!</v>
      </c>
      <c r="D210" t="e">
        <f>+#REF!</f>
        <v>#REF!</v>
      </c>
      <c r="E210" t="e">
        <f>+#REF!</f>
        <v>#REF!</v>
      </c>
      <c r="F210" t="e">
        <f>+#REF!</f>
        <v>#REF!</v>
      </c>
      <c r="G210" t="e">
        <f>+#REF!</f>
        <v>#REF!</v>
      </c>
      <c r="H210" t="e">
        <f>+#REF!</f>
        <v>#REF!</v>
      </c>
      <c r="I210" t="e">
        <f>+#REF!</f>
        <v>#REF!</v>
      </c>
      <c r="J210" t="e">
        <f>+#REF!</f>
        <v>#REF!</v>
      </c>
      <c r="K210" t="e">
        <f>+#REF!</f>
        <v>#REF!</v>
      </c>
      <c r="L210" t="e">
        <f>+#REF!</f>
        <v>#REF!</v>
      </c>
      <c r="M210" t="e">
        <f>+#REF!</f>
        <v>#REF!</v>
      </c>
      <c r="N210" t="e">
        <f>+#REF!</f>
        <v>#REF!</v>
      </c>
      <c r="O210" t="e">
        <f>+#REF!</f>
        <v>#REF!</v>
      </c>
      <c r="P210" s="92" t="e">
        <f>+#REF!</f>
        <v>#REF!</v>
      </c>
      <c r="Q210" s="92" t="e">
        <f>+#REF!</f>
        <v>#REF!</v>
      </c>
      <c r="R210" s="92" t="e">
        <f>+#REF!</f>
        <v>#REF!</v>
      </c>
      <c r="S210" s="92"/>
      <c r="T210" s="92"/>
      <c r="U210" s="92" t="e">
        <f>+#REF!</f>
        <v>#REF!</v>
      </c>
      <c r="V210" s="92"/>
    </row>
    <row r="211" spans="1:22">
      <c r="A211" t="e">
        <f>+#REF!</f>
        <v>#REF!</v>
      </c>
      <c r="B211" t="e">
        <f>+#REF!</f>
        <v>#REF!</v>
      </c>
      <c r="C211" t="e">
        <f>+#REF!</f>
        <v>#REF!</v>
      </c>
      <c r="D211" t="e">
        <f>+#REF!</f>
        <v>#REF!</v>
      </c>
      <c r="E211" t="e">
        <f>+#REF!</f>
        <v>#REF!</v>
      </c>
      <c r="F211" t="e">
        <f>+#REF!</f>
        <v>#REF!</v>
      </c>
      <c r="G211" t="e">
        <f>+#REF!</f>
        <v>#REF!</v>
      </c>
      <c r="H211" t="e">
        <f>+#REF!</f>
        <v>#REF!</v>
      </c>
      <c r="I211" t="e">
        <f>+#REF!</f>
        <v>#REF!</v>
      </c>
      <c r="J211" t="e">
        <f>+#REF!</f>
        <v>#REF!</v>
      </c>
      <c r="K211" t="e">
        <f>+#REF!</f>
        <v>#REF!</v>
      </c>
      <c r="L211" t="e">
        <f>+#REF!</f>
        <v>#REF!</v>
      </c>
      <c r="M211" t="e">
        <f>+#REF!</f>
        <v>#REF!</v>
      </c>
      <c r="N211" t="e">
        <f>+#REF!</f>
        <v>#REF!</v>
      </c>
      <c r="O211" t="e">
        <f>+#REF!</f>
        <v>#REF!</v>
      </c>
      <c r="P211" s="92" t="e">
        <f>+#REF!</f>
        <v>#REF!</v>
      </c>
      <c r="Q211" s="92" t="e">
        <f>+#REF!</f>
        <v>#REF!</v>
      </c>
      <c r="R211" s="92" t="e">
        <f>+#REF!</f>
        <v>#REF!</v>
      </c>
      <c r="S211" s="92"/>
      <c r="T211" s="92"/>
      <c r="U211" s="92" t="e">
        <f>+#REF!</f>
        <v>#REF!</v>
      </c>
      <c r="V211" s="92"/>
    </row>
    <row r="212" spans="1:22">
      <c r="A212" t="e">
        <f>+#REF!</f>
        <v>#REF!</v>
      </c>
      <c r="B212" t="e">
        <f>+#REF!</f>
        <v>#REF!</v>
      </c>
      <c r="C212" t="e">
        <f>+#REF!</f>
        <v>#REF!</v>
      </c>
      <c r="D212" t="e">
        <f>+#REF!</f>
        <v>#REF!</v>
      </c>
      <c r="E212" t="e">
        <f>+#REF!</f>
        <v>#REF!</v>
      </c>
      <c r="F212" t="e">
        <f>+#REF!</f>
        <v>#REF!</v>
      </c>
      <c r="G212" t="e">
        <f>+#REF!</f>
        <v>#REF!</v>
      </c>
      <c r="H212" t="e">
        <f>+#REF!</f>
        <v>#REF!</v>
      </c>
      <c r="I212" t="e">
        <f>+#REF!</f>
        <v>#REF!</v>
      </c>
      <c r="J212" t="e">
        <f>+#REF!</f>
        <v>#REF!</v>
      </c>
      <c r="K212" t="e">
        <f>+#REF!</f>
        <v>#REF!</v>
      </c>
      <c r="L212" t="e">
        <f>+#REF!</f>
        <v>#REF!</v>
      </c>
      <c r="M212" t="e">
        <f>+#REF!</f>
        <v>#REF!</v>
      </c>
      <c r="N212" t="e">
        <f>+#REF!</f>
        <v>#REF!</v>
      </c>
      <c r="O212" t="e">
        <f>+#REF!</f>
        <v>#REF!</v>
      </c>
      <c r="P212" s="92" t="e">
        <f>+#REF!</f>
        <v>#REF!</v>
      </c>
      <c r="Q212" s="92" t="e">
        <f>+#REF!</f>
        <v>#REF!</v>
      </c>
      <c r="R212" s="92" t="e">
        <f>+#REF!</f>
        <v>#REF!</v>
      </c>
      <c r="S212" s="92"/>
      <c r="T212" s="92"/>
      <c r="U212" s="92" t="e">
        <f>+#REF!</f>
        <v>#REF!</v>
      </c>
      <c r="V212" s="92"/>
    </row>
    <row r="213" spans="1:22">
      <c r="A213" t="e">
        <f>+#REF!</f>
        <v>#REF!</v>
      </c>
      <c r="B213" t="e">
        <f>+#REF!</f>
        <v>#REF!</v>
      </c>
      <c r="C213" t="e">
        <f>+#REF!</f>
        <v>#REF!</v>
      </c>
      <c r="D213" t="e">
        <f>+#REF!</f>
        <v>#REF!</v>
      </c>
      <c r="E213" t="e">
        <f>+#REF!</f>
        <v>#REF!</v>
      </c>
      <c r="F213" t="e">
        <f>+#REF!</f>
        <v>#REF!</v>
      </c>
      <c r="G213" t="e">
        <f>+#REF!</f>
        <v>#REF!</v>
      </c>
      <c r="H213" t="e">
        <f>+#REF!</f>
        <v>#REF!</v>
      </c>
      <c r="I213" t="e">
        <f>+#REF!</f>
        <v>#REF!</v>
      </c>
      <c r="J213" t="e">
        <f>+#REF!</f>
        <v>#REF!</v>
      </c>
      <c r="K213" t="e">
        <f>+#REF!</f>
        <v>#REF!</v>
      </c>
      <c r="L213" t="e">
        <f>+#REF!</f>
        <v>#REF!</v>
      </c>
      <c r="M213" t="e">
        <f>+#REF!</f>
        <v>#REF!</v>
      </c>
      <c r="N213" t="e">
        <f>+#REF!</f>
        <v>#REF!</v>
      </c>
      <c r="O213" t="e">
        <f>+#REF!</f>
        <v>#REF!</v>
      </c>
      <c r="P213" s="92" t="e">
        <f>+#REF!</f>
        <v>#REF!</v>
      </c>
      <c r="Q213" s="92" t="e">
        <f>+#REF!</f>
        <v>#REF!</v>
      </c>
      <c r="R213" s="92" t="e">
        <f>+#REF!</f>
        <v>#REF!</v>
      </c>
      <c r="S213" s="92"/>
      <c r="T213" s="92"/>
      <c r="U213" s="92" t="e">
        <f>+#REF!</f>
        <v>#REF!</v>
      </c>
      <c r="V213" s="92"/>
    </row>
    <row r="214" spans="1:22">
      <c r="A214" t="e">
        <f>+#REF!</f>
        <v>#REF!</v>
      </c>
      <c r="B214" t="e">
        <f>+#REF!</f>
        <v>#REF!</v>
      </c>
      <c r="C214" t="e">
        <f>+#REF!</f>
        <v>#REF!</v>
      </c>
      <c r="D214" t="e">
        <f>+#REF!</f>
        <v>#REF!</v>
      </c>
      <c r="E214" t="e">
        <f>+#REF!</f>
        <v>#REF!</v>
      </c>
      <c r="F214" t="e">
        <f>+#REF!</f>
        <v>#REF!</v>
      </c>
      <c r="G214" t="e">
        <f>+#REF!</f>
        <v>#REF!</v>
      </c>
      <c r="H214" t="e">
        <f>+#REF!</f>
        <v>#REF!</v>
      </c>
      <c r="I214" t="e">
        <f>+#REF!</f>
        <v>#REF!</v>
      </c>
      <c r="J214" t="e">
        <f>+#REF!</f>
        <v>#REF!</v>
      </c>
      <c r="K214" t="e">
        <f>+#REF!</f>
        <v>#REF!</v>
      </c>
      <c r="L214" t="e">
        <f>+#REF!</f>
        <v>#REF!</v>
      </c>
      <c r="M214" t="e">
        <f>+#REF!</f>
        <v>#REF!</v>
      </c>
      <c r="N214" t="e">
        <f>+#REF!</f>
        <v>#REF!</v>
      </c>
      <c r="O214" t="e">
        <f>+#REF!</f>
        <v>#REF!</v>
      </c>
      <c r="P214" s="92" t="e">
        <f>+#REF!</f>
        <v>#REF!</v>
      </c>
      <c r="Q214" s="92" t="e">
        <f>+#REF!</f>
        <v>#REF!</v>
      </c>
      <c r="R214" s="92" t="e">
        <f>+#REF!</f>
        <v>#REF!</v>
      </c>
      <c r="S214" s="92"/>
      <c r="T214" s="92"/>
      <c r="U214" s="92" t="e">
        <f>+#REF!</f>
        <v>#REF!</v>
      </c>
      <c r="V214" s="92"/>
    </row>
    <row r="215" spans="1:22">
      <c r="A215" t="e">
        <f>+#REF!</f>
        <v>#REF!</v>
      </c>
      <c r="B215" t="e">
        <f>+#REF!</f>
        <v>#REF!</v>
      </c>
      <c r="C215" t="e">
        <f>+#REF!</f>
        <v>#REF!</v>
      </c>
      <c r="D215" t="e">
        <f>+#REF!</f>
        <v>#REF!</v>
      </c>
      <c r="E215" t="e">
        <f>+#REF!</f>
        <v>#REF!</v>
      </c>
      <c r="F215" t="e">
        <f>+#REF!</f>
        <v>#REF!</v>
      </c>
      <c r="G215" t="e">
        <f>+#REF!</f>
        <v>#REF!</v>
      </c>
      <c r="H215" t="e">
        <f>+#REF!</f>
        <v>#REF!</v>
      </c>
      <c r="I215" t="e">
        <f>+#REF!</f>
        <v>#REF!</v>
      </c>
      <c r="J215" t="e">
        <f>+#REF!</f>
        <v>#REF!</v>
      </c>
      <c r="K215" t="e">
        <f>+#REF!</f>
        <v>#REF!</v>
      </c>
      <c r="L215" t="e">
        <f>+#REF!</f>
        <v>#REF!</v>
      </c>
      <c r="M215" t="e">
        <f>+#REF!</f>
        <v>#REF!</v>
      </c>
      <c r="N215" t="e">
        <f>+#REF!</f>
        <v>#REF!</v>
      </c>
      <c r="O215" t="e">
        <f>+#REF!</f>
        <v>#REF!</v>
      </c>
      <c r="P215" s="92" t="e">
        <f>+#REF!</f>
        <v>#REF!</v>
      </c>
      <c r="Q215" s="92" t="e">
        <f>+#REF!</f>
        <v>#REF!</v>
      </c>
      <c r="R215" s="92" t="e">
        <f>+#REF!</f>
        <v>#REF!</v>
      </c>
      <c r="S215" s="92"/>
      <c r="T215" s="92"/>
      <c r="U215" s="92" t="e">
        <f>+#REF!</f>
        <v>#REF!</v>
      </c>
      <c r="V215" s="92"/>
    </row>
    <row r="216" spans="1:22">
      <c r="A216" t="e">
        <f>+#REF!</f>
        <v>#REF!</v>
      </c>
      <c r="B216" t="e">
        <f>+#REF!</f>
        <v>#REF!</v>
      </c>
      <c r="C216" t="e">
        <f>+#REF!</f>
        <v>#REF!</v>
      </c>
      <c r="D216" t="e">
        <f>+#REF!</f>
        <v>#REF!</v>
      </c>
      <c r="E216" t="e">
        <f>+#REF!</f>
        <v>#REF!</v>
      </c>
      <c r="F216" t="e">
        <f>+#REF!</f>
        <v>#REF!</v>
      </c>
      <c r="G216" t="e">
        <f>+#REF!</f>
        <v>#REF!</v>
      </c>
      <c r="H216" t="e">
        <f>+#REF!</f>
        <v>#REF!</v>
      </c>
      <c r="I216" t="e">
        <f>+#REF!</f>
        <v>#REF!</v>
      </c>
      <c r="J216" t="e">
        <f>+#REF!</f>
        <v>#REF!</v>
      </c>
      <c r="K216" t="e">
        <f>+#REF!</f>
        <v>#REF!</v>
      </c>
      <c r="L216" t="e">
        <f>+#REF!</f>
        <v>#REF!</v>
      </c>
      <c r="M216" t="e">
        <f>+#REF!</f>
        <v>#REF!</v>
      </c>
      <c r="N216" t="e">
        <f>+#REF!</f>
        <v>#REF!</v>
      </c>
      <c r="O216" t="e">
        <f>+#REF!</f>
        <v>#REF!</v>
      </c>
      <c r="P216" s="92" t="e">
        <f>+#REF!</f>
        <v>#REF!</v>
      </c>
      <c r="Q216" s="92" t="e">
        <f>+#REF!</f>
        <v>#REF!</v>
      </c>
      <c r="R216" s="92" t="e">
        <f>+#REF!</f>
        <v>#REF!</v>
      </c>
      <c r="S216" s="92"/>
      <c r="T216" s="92"/>
      <c r="U216" s="92" t="e">
        <f>+#REF!</f>
        <v>#REF!</v>
      </c>
      <c r="V216" s="92"/>
    </row>
    <row r="217" spans="1:22">
      <c r="A217" t="e">
        <f>+#REF!</f>
        <v>#REF!</v>
      </c>
      <c r="B217" t="e">
        <f>+#REF!</f>
        <v>#REF!</v>
      </c>
      <c r="C217" t="e">
        <f>+#REF!</f>
        <v>#REF!</v>
      </c>
      <c r="D217" t="e">
        <f>+#REF!</f>
        <v>#REF!</v>
      </c>
      <c r="E217" t="e">
        <f>+#REF!</f>
        <v>#REF!</v>
      </c>
      <c r="F217" t="e">
        <f>+#REF!</f>
        <v>#REF!</v>
      </c>
      <c r="G217" t="e">
        <f>+#REF!</f>
        <v>#REF!</v>
      </c>
      <c r="H217" t="e">
        <f>+#REF!</f>
        <v>#REF!</v>
      </c>
      <c r="I217" t="e">
        <f>+#REF!</f>
        <v>#REF!</v>
      </c>
      <c r="J217" t="e">
        <f>+#REF!</f>
        <v>#REF!</v>
      </c>
      <c r="K217" t="e">
        <f>+#REF!</f>
        <v>#REF!</v>
      </c>
      <c r="L217" t="e">
        <f>+#REF!</f>
        <v>#REF!</v>
      </c>
      <c r="M217" t="e">
        <f>+#REF!</f>
        <v>#REF!</v>
      </c>
      <c r="N217" t="e">
        <f>+#REF!</f>
        <v>#REF!</v>
      </c>
      <c r="O217" t="e">
        <f>+#REF!</f>
        <v>#REF!</v>
      </c>
      <c r="P217" s="92" t="e">
        <f>+#REF!</f>
        <v>#REF!</v>
      </c>
      <c r="Q217" s="92" t="e">
        <f>+#REF!</f>
        <v>#REF!</v>
      </c>
      <c r="R217" s="92" t="e">
        <f>+#REF!</f>
        <v>#REF!</v>
      </c>
      <c r="S217" s="92"/>
      <c r="T217" s="92"/>
      <c r="U217" s="92" t="e">
        <f>+#REF!</f>
        <v>#REF!</v>
      </c>
      <c r="V217" s="92"/>
    </row>
    <row r="218" spans="1:22">
      <c r="A218" t="e">
        <f>+#REF!</f>
        <v>#REF!</v>
      </c>
      <c r="B218" t="e">
        <f>+#REF!</f>
        <v>#REF!</v>
      </c>
      <c r="C218" t="e">
        <f>+#REF!</f>
        <v>#REF!</v>
      </c>
      <c r="D218" t="e">
        <f>+#REF!</f>
        <v>#REF!</v>
      </c>
      <c r="E218" t="e">
        <f>+#REF!</f>
        <v>#REF!</v>
      </c>
      <c r="F218" t="e">
        <f>+#REF!</f>
        <v>#REF!</v>
      </c>
      <c r="G218" t="e">
        <f>+#REF!</f>
        <v>#REF!</v>
      </c>
      <c r="H218" t="e">
        <f>+#REF!</f>
        <v>#REF!</v>
      </c>
      <c r="I218" t="e">
        <f>+#REF!</f>
        <v>#REF!</v>
      </c>
      <c r="J218" t="e">
        <f>+#REF!</f>
        <v>#REF!</v>
      </c>
      <c r="K218" t="e">
        <f>+#REF!</f>
        <v>#REF!</v>
      </c>
      <c r="L218" t="e">
        <f>+#REF!</f>
        <v>#REF!</v>
      </c>
      <c r="M218" t="e">
        <f>+#REF!</f>
        <v>#REF!</v>
      </c>
      <c r="N218" t="e">
        <f>+#REF!</f>
        <v>#REF!</v>
      </c>
      <c r="O218" t="e">
        <f>+#REF!</f>
        <v>#REF!</v>
      </c>
      <c r="P218" s="92" t="e">
        <f>+#REF!</f>
        <v>#REF!</v>
      </c>
      <c r="Q218" s="92" t="e">
        <f>+#REF!</f>
        <v>#REF!</v>
      </c>
      <c r="R218" s="92" t="e">
        <f>+#REF!</f>
        <v>#REF!</v>
      </c>
      <c r="S218" s="92"/>
      <c r="T218" s="92"/>
      <c r="U218" s="92" t="e">
        <f>+#REF!</f>
        <v>#REF!</v>
      </c>
      <c r="V218" s="92"/>
    </row>
    <row r="219" spans="1:22">
      <c r="A219" t="e">
        <f>+#REF!</f>
        <v>#REF!</v>
      </c>
      <c r="B219" t="e">
        <f>+#REF!</f>
        <v>#REF!</v>
      </c>
      <c r="C219" t="e">
        <f>+#REF!</f>
        <v>#REF!</v>
      </c>
      <c r="D219" t="e">
        <f>+#REF!</f>
        <v>#REF!</v>
      </c>
      <c r="E219" t="e">
        <f>+#REF!</f>
        <v>#REF!</v>
      </c>
      <c r="F219" t="e">
        <f>+#REF!</f>
        <v>#REF!</v>
      </c>
      <c r="G219" t="e">
        <f>+#REF!</f>
        <v>#REF!</v>
      </c>
      <c r="H219" t="e">
        <f>+#REF!</f>
        <v>#REF!</v>
      </c>
      <c r="I219" t="e">
        <f>+#REF!</f>
        <v>#REF!</v>
      </c>
      <c r="J219" t="e">
        <f>+#REF!</f>
        <v>#REF!</v>
      </c>
      <c r="K219" t="e">
        <f>+#REF!</f>
        <v>#REF!</v>
      </c>
      <c r="L219" t="e">
        <f>+#REF!</f>
        <v>#REF!</v>
      </c>
      <c r="M219" t="e">
        <f>+#REF!</f>
        <v>#REF!</v>
      </c>
      <c r="N219" t="e">
        <f>+#REF!</f>
        <v>#REF!</v>
      </c>
      <c r="O219" t="e">
        <f>+#REF!</f>
        <v>#REF!</v>
      </c>
      <c r="P219" s="92" t="e">
        <f>+#REF!</f>
        <v>#REF!</v>
      </c>
      <c r="Q219" s="92" t="e">
        <f>+#REF!</f>
        <v>#REF!</v>
      </c>
      <c r="R219" s="92" t="e">
        <f>+#REF!</f>
        <v>#REF!</v>
      </c>
      <c r="S219" s="92"/>
      <c r="T219" s="92"/>
      <c r="U219" s="92" t="e">
        <f>+#REF!</f>
        <v>#REF!</v>
      </c>
      <c r="V219" s="92"/>
    </row>
    <row r="220" spans="1:22">
      <c r="A220" t="e">
        <f>+#REF!</f>
        <v>#REF!</v>
      </c>
      <c r="B220" t="e">
        <f>+#REF!</f>
        <v>#REF!</v>
      </c>
      <c r="C220" t="e">
        <f>+#REF!</f>
        <v>#REF!</v>
      </c>
      <c r="D220" t="e">
        <f>+#REF!</f>
        <v>#REF!</v>
      </c>
      <c r="E220" t="e">
        <f>+#REF!</f>
        <v>#REF!</v>
      </c>
      <c r="F220" t="e">
        <f>+#REF!</f>
        <v>#REF!</v>
      </c>
      <c r="G220" t="e">
        <f>+#REF!</f>
        <v>#REF!</v>
      </c>
      <c r="H220" t="e">
        <f>+#REF!</f>
        <v>#REF!</v>
      </c>
      <c r="I220" t="e">
        <f>+#REF!</f>
        <v>#REF!</v>
      </c>
      <c r="J220" t="e">
        <f>+#REF!</f>
        <v>#REF!</v>
      </c>
      <c r="K220" t="e">
        <f>+#REF!</f>
        <v>#REF!</v>
      </c>
      <c r="L220" t="e">
        <f>+#REF!</f>
        <v>#REF!</v>
      </c>
      <c r="M220" t="e">
        <f>+#REF!</f>
        <v>#REF!</v>
      </c>
      <c r="N220" t="e">
        <f>+#REF!</f>
        <v>#REF!</v>
      </c>
      <c r="O220" t="e">
        <f>+#REF!</f>
        <v>#REF!</v>
      </c>
      <c r="P220" s="92" t="e">
        <f>+#REF!</f>
        <v>#REF!</v>
      </c>
      <c r="Q220" s="92" t="e">
        <f>+#REF!</f>
        <v>#REF!</v>
      </c>
      <c r="R220" s="92" t="e">
        <f>+#REF!</f>
        <v>#REF!</v>
      </c>
      <c r="S220" s="92"/>
      <c r="T220" s="92"/>
      <c r="U220" s="92" t="e">
        <f>+#REF!</f>
        <v>#REF!</v>
      </c>
      <c r="V220" s="92"/>
    </row>
    <row r="221" spans="1:22">
      <c r="A221" t="e">
        <f>+#REF!</f>
        <v>#REF!</v>
      </c>
      <c r="B221" t="e">
        <f>+#REF!</f>
        <v>#REF!</v>
      </c>
      <c r="C221" t="e">
        <f>+#REF!</f>
        <v>#REF!</v>
      </c>
      <c r="D221" t="e">
        <f>+#REF!</f>
        <v>#REF!</v>
      </c>
      <c r="E221" t="e">
        <f>+#REF!</f>
        <v>#REF!</v>
      </c>
      <c r="F221" t="e">
        <f>+#REF!</f>
        <v>#REF!</v>
      </c>
      <c r="G221" t="e">
        <f>+#REF!</f>
        <v>#REF!</v>
      </c>
      <c r="H221" t="e">
        <f>+#REF!</f>
        <v>#REF!</v>
      </c>
      <c r="I221" t="e">
        <f>+#REF!</f>
        <v>#REF!</v>
      </c>
      <c r="J221" t="e">
        <f>+#REF!</f>
        <v>#REF!</v>
      </c>
      <c r="K221" t="e">
        <f>+#REF!</f>
        <v>#REF!</v>
      </c>
      <c r="L221" t="e">
        <f>+#REF!</f>
        <v>#REF!</v>
      </c>
      <c r="M221" t="e">
        <f>+#REF!</f>
        <v>#REF!</v>
      </c>
      <c r="N221" t="e">
        <f>+#REF!</f>
        <v>#REF!</v>
      </c>
      <c r="O221" t="e">
        <f>+#REF!</f>
        <v>#REF!</v>
      </c>
      <c r="P221" s="92" t="e">
        <f>+#REF!</f>
        <v>#REF!</v>
      </c>
      <c r="Q221" s="92" t="e">
        <f>+#REF!</f>
        <v>#REF!</v>
      </c>
      <c r="R221" s="92" t="e">
        <f>+#REF!</f>
        <v>#REF!</v>
      </c>
      <c r="S221" s="92"/>
      <c r="T221" s="92"/>
      <c r="U221" s="92" t="e">
        <f>+#REF!</f>
        <v>#REF!</v>
      </c>
      <c r="V221" s="92"/>
    </row>
    <row r="222" spans="1:22">
      <c r="A222" t="e">
        <f>+#REF!</f>
        <v>#REF!</v>
      </c>
      <c r="B222" t="e">
        <f>+#REF!</f>
        <v>#REF!</v>
      </c>
      <c r="C222" t="e">
        <f>+#REF!</f>
        <v>#REF!</v>
      </c>
      <c r="D222" t="e">
        <f>+#REF!</f>
        <v>#REF!</v>
      </c>
      <c r="E222" t="e">
        <f>+#REF!</f>
        <v>#REF!</v>
      </c>
      <c r="F222" t="e">
        <f>+#REF!</f>
        <v>#REF!</v>
      </c>
      <c r="G222" t="e">
        <f>+#REF!</f>
        <v>#REF!</v>
      </c>
      <c r="H222" t="e">
        <f>+#REF!</f>
        <v>#REF!</v>
      </c>
      <c r="I222" t="e">
        <f>+#REF!</f>
        <v>#REF!</v>
      </c>
      <c r="J222" t="e">
        <f>+#REF!</f>
        <v>#REF!</v>
      </c>
      <c r="K222" t="e">
        <f>+#REF!</f>
        <v>#REF!</v>
      </c>
      <c r="L222" t="e">
        <f>+#REF!</f>
        <v>#REF!</v>
      </c>
      <c r="M222" t="e">
        <f>+#REF!</f>
        <v>#REF!</v>
      </c>
      <c r="N222" t="e">
        <f>+#REF!</f>
        <v>#REF!</v>
      </c>
      <c r="O222" t="e">
        <f>+#REF!</f>
        <v>#REF!</v>
      </c>
      <c r="P222" s="92" t="e">
        <f>+#REF!</f>
        <v>#REF!</v>
      </c>
      <c r="Q222" s="92" t="e">
        <f>+#REF!</f>
        <v>#REF!</v>
      </c>
      <c r="R222" s="92" t="e">
        <f>+#REF!</f>
        <v>#REF!</v>
      </c>
      <c r="S222" s="92"/>
      <c r="T222" s="92"/>
      <c r="U222" s="92" t="e">
        <f>+#REF!</f>
        <v>#REF!</v>
      </c>
      <c r="V222" s="92"/>
    </row>
    <row r="223" spans="1:22">
      <c r="A223" t="e">
        <f>+#REF!</f>
        <v>#REF!</v>
      </c>
      <c r="B223" t="e">
        <f>+#REF!</f>
        <v>#REF!</v>
      </c>
      <c r="C223" t="e">
        <f>+#REF!</f>
        <v>#REF!</v>
      </c>
      <c r="D223" t="e">
        <f>+#REF!</f>
        <v>#REF!</v>
      </c>
      <c r="E223" t="e">
        <f>+#REF!</f>
        <v>#REF!</v>
      </c>
      <c r="F223" t="e">
        <f>+#REF!</f>
        <v>#REF!</v>
      </c>
      <c r="G223" t="e">
        <f>+#REF!</f>
        <v>#REF!</v>
      </c>
      <c r="H223" t="e">
        <f>+#REF!</f>
        <v>#REF!</v>
      </c>
      <c r="I223" t="e">
        <f>+#REF!</f>
        <v>#REF!</v>
      </c>
      <c r="J223" t="e">
        <f>+#REF!</f>
        <v>#REF!</v>
      </c>
      <c r="K223" t="e">
        <f>+#REF!</f>
        <v>#REF!</v>
      </c>
      <c r="L223" t="e">
        <f>+#REF!</f>
        <v>#REF!</v>
      </c>
      <c r="M223" t="e">
        <f>+#REF!</f>
        <v>#REF!</v>
      </c>
      <c r="N223" t="e">
        <f>+#REF!</f>
        <v>#REF!</v>
      </c>
      <c r="O223" t="e">
        <f>+#REF!</f>
        <v>#REF!</v>
      </c>
      <c r="P223" s="92" t="e">
        <f>+#REF!</f>
        <v>#REF!</v>
      </c>
      <c r="Q223" s="92" t="e">
        <f>+#REF!</f>
        <v>#REF!</v>
      </c>
      <c r="R223" s="92" t="e">
        <f>+#REF!</f>
        <v>#REF!</v>
      </c>
      <c r="S223" s="92"/>
      <c r="T223" s="92"/>
      <c r="U223" s="92" t="e">
        <f>+#REF!</f>
        <v>#REF!</v>
      </c>
      <c r="V223" s="92"/>
    </row>
    <row r="224" spans="1:22">
      <c r="A224" t="e">
        <f>+#REF!</f>
        <v>#REF!</v>
      </c>
      <c r="B224" t="e">
        <f>+#REF!</f>
        <v>#REF!</v>
      </c>
      <c r="C224" t="e">
        <f>+#REF!</f>
        <v>#REF!</v>
      </c>
      <c r="D224" t="e">
        <f>+#REF!</f>
        <v>#REF!</v>
      </c>
      <c r="E224" t="e">
        <f>+#REF!</f>
        <v>#REF!</v>
      </c>
      <c r="F224" t="e">
        <f>+#REF!</f>
        <v>#REF!</v>
      </c>
      <c r="G224" t="e">
        <f>+#REF!</f>
        <v>#REF!</v>
      </c>
      <c r="H224" t="e">
        <f>+#REF!</f>
        <v>#REF!</v>
      </c>
      <c r="I224" t="e">
        <f>+#REF!</f>
        <v>#REF!</v>
      </c>
      <c r="J224" t="e">
        <f>+#REF!</f>
        <v>#REF!</v>
      </c>
      <c r="K224" t="e">
        <f>+#REF!</f>
        <v>#REF!</v>
      </c>
      <c r="L224" t="e">
        <f>+#REF!</f>
        <v>#REF!</v>
      </c>
      <c r="M224" t="e">
        <f>+#REF!</f>
        <v>#REF!</v>
      </c>
      <c r="N224" t="e">
        <f>+#REF!</f>
        <v>#REF!</v>
      </c>
      <c r="O224" t="e">
        <f>+#REF!</f>
        <v>#REF!</v>
      </c>
      <c r="P224" s="92" t="e">
        <f>+#REF!</f>
        <v>#REF!</v>
      </c>
      <c r="Q224" s="92" t="e">
        <f>+#REF!</f>
        <v>#REF!</v>
      </c>
      <c r="R224" s="92" t="e">
        <f>+#REF!</f>
        <v>#REF!</v>
      </c>
      <c r="S224" s="92"/>
      <c r="T224" s="92"/>
      <c r="U224" s="92" t="e">
        <f>+#REF!</f>
        <v>#REF!</v>
      </c>
      <c r="V224" s="92"/>
    </row>
    <row r="225" spans="1:22">
      <c r="A225" t="e">
        <f>+#REF!</f>
        <v>#REF!</v>
      </c>
      <c r="B225" t="e">
        <f>+#REF!</f>
        <v>#REF!</v>
      </c>
      <c r="C225" t="e">
        <f>+#REF!</f>
        <v>#REF!</v>
      </c>
      <c r="D225" t="e">
        <f>+#REF!</f>
        <v>#REF!</v>
      </c>
      <c r="E225" t="e">
        <f>+#REF!</f>
        <v>#REF!</v>
      </c>
      <c r="F225" t="e">
        <f>+#REF!</f>
        <v>#REF!</v>
      </c>
      <c r="G225" t="e">
        <f>+#REF!</f>
        <v>#REF!</v>
      </c>
      <c r="H225" t="e">
        <f>+#REF!</f>
        <v>#REF!</v>
      </c>
      <c r="I225" t="e">
        <f>+#REF!</f>
        <v>#REF!</v>
      </c>
      <c r="J225" t="e">
        <f>+#REF!</f>
        <v>#REF!</v>
      </c>
      <c r="K225" t="e">
        <f>+#REF!</f>
        <v>#REF!</v>
      </c>
      <c r="L225" t="e">
        <f>+#REF!</f>
        <v>#REF!</v>
      </c>
      <c r="M225" t="e">
        <f>+#REF!</f>
        <v>#REF!</v>
      </c>
      <c r="N225" t="e">
        <f>+#REF!</f>
        <v>#REF!</v>
      </c>
      <c r="O225" t="e">
        <f>+#REF!</f>
        <v>#REF!</v>
      </c>
      <c r="P225" s="92" t="e">
        <f>+#REF!</f>
        <v>#REF!</v>
      </c>
      <c r="Q225" s="92" t="e">
        <f>+#REF!</f>
        <v>#REF!</v>
      </c>
      <c r="R225" s="92" t="e">
        <f>+#REF!</f>
        <v>#REF!</v>
      </c>
      <c r="S225" s="92"/>
      <c r="T225" s="92"/>
      <c r="U225" s="92" t="e">
        <f>+#REF!</f>
        <v>#REF!</v>
      </c>
      <c r="V225" s="92"/>
    </row>
    <row r="226" spans="1:22">
      <c r="A226" t="e">
        <f>+#REF!</f>
        <v>#REF!</v>
      </c>
      <c r="B226" t="e">
        <f>+#REF!</f>
        <v>#REF!</v>
      </c>
      <c r="C226" t="e">
        <f>+#REF!</f>
        <v>#REF!</v>
      </c>
      <c r="D226" t="e">
        <f>+#REF!</f>
        <v>#REF!</v>
      </c>
      <c r="E226" t="e">
        <f>+#REF!</f>
        <v>#REF!</v>
      </c>
      <c r="F226" t="e">
        <f>+#REF!</f>
        <v>#REF!</v>
      </c>
      <c r="G226" t="e">
        <f>+#REF!</f>
        <v>#REF!</v>
      </c>
      <c r="H226" t="e">
        <f>+#REF!</f>
        <v>#REF!</v>
      </c>
      <c r="I226" t="e">
        <f>+#REF!</f>
        <v>#REF!</v>
      </c>
      <c r="J226" t="e">
        <f>+#REF!</f>
        <v>#REF!</v>
      </c>
      <c r="K226" t="e">
        <f>+#REF!</f>
        <v>#REF!</v>
      </c>
      <c r="L226" t="e">
        <f>+#REF!</f>
        <v>#REF!</v>
      </c>
      <c r="M226" t="e">
        <f>+#REF!</f>
        <v>#REF!</v>
      </c>
      <c r="N226" t="e">
        <f>+#REF!</f>
        <v>#REF!</v>
      </c>
      <c r="O226" t="e">
        <f>+#REF!</f>
        <v>#REF!</v>
      </c>
      <c r="P226" s="92" t="e">
        <f>+#REF!</f>
        <v>#REF!</v>
      </c>
      <c r="Q226" s="92" t="e">
        <f>+#REF!</f>
        <v>#REF!</v>
      </c>
      <c r="R226" s="92" t="e">
        <f>+#REF!</f>
        <v>#REF!</v>
      </c>
      <c r="S226" s="92"/>
      <c r="T226" s="92"/>
      <c r="U226" s="92" t="e">
        <f>+#REF!</f>
        <v>#REF!</v>
      </c>
      <c r="V226" s="92"/>
    </row>
    <row r="227" spans="1:22">
      <c r="A227" t="e">
        <f>+#REF!</f>
        <v>#REF!</v>
      </c>
      <c r="B227" t="e">
        <f>+#REF!</f>
        <v>#REF!</v>
      </c>
      <c r="C227" t="e">
        <f>+#REF!</f>
        <v>#REF!</v>
      </c>
      <c r="D227" t="e">
        <f>+#REF!</f>
        <v>#REF!</v>
      </c>
      <c r="E227" t="e">
        <f>+#REF!</f>
        <v>#REF!</v>
      </c>
      <c r="F227" t="e">
        <f>+#REF!</f>
        <v>#REF!</v>
      </c>
      <c r="G227" t="e">
        <f>+#REF!</f>
        <v>#REF!</v>
      </c>
      <c r="H227" t="e">
        <f>+#REF!</f>
        <v>#REF!</v>
      </c>
      <c r="I227" t="e">
        <f>+#REF!</f>
        <v>#REF!</v>
      </c>
      <c r="J227" t="e">
        <f>+#REF!</f>
        <v>#REF!</v>
      </c>
      <c r="K227" t="e">
        <f>+#REF!</f>
        <v>#REF!</v>
      </c>
      <c r="L227" t="e">
        <f>+#REF!</f>
        <v>#REF!</v>
      </c>
      <c r="M227" t="e">
        <f>+#REF!</f>
        <v>#REF!</v>
      </c>
      <c r="N227" t="e">
        <f>+#REF!</f>
        <v>#REF!</v>
      </c>
      <c r="O227" t="e">
        <f>+#REF!</f>
        <v>#REF!</v>
      </c>
      <c r="P227" s="92" t="e">
        <f>+#REF!</f>
        <v>#REF!</v>
      </c>
      <c r="Q227" s="92" t="e">
        <f>+#REF!</f>
        <v>#REF!</v>
      </c>
      <c r="R227" s="92" t="e">
        <f>+#REF!</f>
        <v>#REF!</v>
      </c>
      <c r="S227" s="92"/>
      <c r="T227" s="92"/>
      <c r="U227" s="92" t="e">
        <f>+#REF!</f>
        <v>#REF!</v>
      </c>
      <c r="V227" s="92"/>
    </row>
    <row r="228" spans="1:22">
      <c r="A228" t="e">
        <f>+#REF!</f>
        <v>#REF!</v>
      </c>
      <c r="B228" t="e">
        <f>+#REF!</f>
        <v>#REF!</v>
      </c>
      <c r="C228" t="e">
        <f>+#REF!</f>
        <v>#REF!</v>
      </c>
      <c r="D228" t="e">
        <f>+#REF!</f>
        <v>#REF!</v>
      </c>
      <c r="E228" t="e">
        <f>+#REF!</f>
        <v>#REF!</v>
      </c>
      <c r="F228" t="e">
        <f>+#REF!</f>
        <v>#REF!</v>
      </c>
      <c r="G228" t="e">
        <f>+#REF!</f>
        <v>#REF!</v>
      </c>
      <c r="H228" t="e">
        <f>+#REF!</f>
        <v>#REF!</v>
      </c>
      <c r="I228" t="e">
        <f>+#REF!</f>
        <v>#REF!</v>
      </c>
      <c r="J228" t="e">
        <f>+#REF!</f>
        <v>#REF!</v>
      </c>
      <c r="K228" t="e">
        <f>+#REF!</f>
        <v>#REF!</v>
      </c>
      <c r="L228" t="e">
        <f>+#REF!</f>
        <v>#REF!</v>
      </c>
      <c r="M228" t="e">
        <f>+#REF!</f>
        <v>#REF!</v>
      </c>
      <c r="N228" t="e">
        <f>+#REF!</f>
        <v>#REF!</v>
      </c>
      <c r="O228" t="e">
        <f>+#REF!</f>
        <v>#REF!</v>
      </c>
      <c r="P228" s="92" t="e">
        <f>+#REF!</f>
        <v>#REF!</v>
      </c>
      <c r="Q228" s="92" t="e">
        <f>+#REF!</f>
        <v>#REF!</v>
      </c>
      <c r="R228" s="92" t="e">
        <f>+#REF!</f>
        <v>#REF!</v>
      </c>
      <c r="S228" s="92"/>
      <c r="T228" s="92"/>
      <c r="U228" s="92" t="e">
        <f>+#REF!</f>
        <v>#REF!</v>
      </c>
      <c r="V228" s="92"/>
    </row>
    <row r="229" spans="1:22">
      <c r="A229" t="e">
        <f>+#REF!</f>
        <v>#REF!</v>
      </c>
      <c r="B229" t="e">
        <f>+#REF!</f>
        <v>#REF!</v>
      </c>
      <c r="C229" t="e">
        <f>+#REF!</f>
        <v>#REF!</v>
      </c>
      <c r="D229" t="e">
        <f>+#REF!</f>
        <v>#REF!</v>
      </c>
      <c r="E229" t="e">
        <f>+#REF!</f>
        <v>#REF!</v>
      </c>
      <c r="F229" t="e">
        <f>+#REF!</f>
        <v>#REF!</v>
      </c>
      <c r="G229" t="e">
        <f>+#REF!</f>
        <v>#REF!</v>
      </c>
      <c r="H229" t="e">
        <f>+#REF!</f>
        <v>#REF!</v>
      </c>
      <c r="I229" t="e">
        <f>+#REF!</f>
        <v>#REF!</v>
      </c>
      <c r="J229" t="e">
        <f>+#REF!</f>
        <v>#REF!</v>
      </c>
      <c r="K229" t="e">
        <f>+#REF!</f>
        <v>#REF!</v>
      </c>
      <c r="L229" t="e">
        <f>+#REF!</f>
        <v>#REF!</v>
      </c>
      <c r="M229" t="e">
        <f>+#REF!</f>
        <v>#REF!</v>
      </c>
      <c r="N229" t="e">
        <f>+#REF!</f>
        <v>#REF!</v>
      </c>
      <c r="O229" t="e">
        <f>+#REF!</f>
        <v>#REF!</v>
      </c>
      <c r="P229" s="92" t="e">
        <f>+#REF!</f>
        <v>#REF!</v>
      </c>
      <c r="Q229" s="92" t="e">
        <f>+#REF!</f>
        <v>#REF!</v>
      </c>
      <c r="R229" s="92" t="e">
        <f>+#REF!</f>
        <v>#REF!</v>
      </c>
      <c r="S229" s="92"/>
      <c r="T229" s="92"/>
      <c r="U229" s="92" t="e">
        <f>+#REF!</f>
        <v>#REF!</v>
      </c>
      <c r="V229" s="92"/>
    </row>
    <row r="230" spans="1:22">
      <c r="A230" t="e">
        <f>+#REF!</f>
        <v>#REF!</v>
      </c>
      <c r="B230" t="e">
        <f>+#REF!</f>
        <v>#REF!</v>
      </c>
      <c r="C230" t="e">
        <f>+#REF!</f>
        <v>#REF!</v>
      </c>
      <c r="D230" t="e">
        <f>+#REF!</f>
        <v>#REF!</v>
      </c>
      <c r="E230" t="e">
        <f>+#REF!</f>
        <v>#REF!</v>
      </c>
      <c r="F230" t="e">
        <f>+#REF!</f>
        <v>#REF!</v>
      </c>
      <c r="G230" t="e">
        <f>+#REF!</f>
        <v>#REF!</v>
      </c>
      <c r="H230" t="e">
        <f>+#REF!</f>
        <v>#REF!</v>
      </c>
      <c r="I230" t="e">
        <f>+#REF!</f>
        <v>#REF!</v>
      </c>
      <c r="J230" t="e">
        <f>+#REF!</f>
        <v>#REF!</v>
      </c>
      <c r="K230" t="e">
        <f>+#REF!</f>
        <v>#REF!</v>
      </c>
      <c r="L230" t="e">
        <f>+#REF!</f>
        <v>#REF!</v>
      </c>
      <c r="M230" t="e">
        <f>+#REF!</f>
        <v>#REF!</v>
      </c>
      <c r="N230" t="e">
        <f>+#REF!</f>
        <v>#REF!</v>
      </c>
      <c r="O230" t="e">
        <f>+#REF!</f>
        <v>#REF!</v>
      </c>
      <c r="P230" s="92" t="e">
        <f>+#REF!</f>
        <v>#REF!</v>
      </c>
      <c r="Q230" s="92" t="e">
        <f>+#REF!</f>
        <v>#REF!</v>
      </c>
      <c r="R230" s="92" t="e">
        <f>+#REF!</f>
        <v>#REF!</v>
      </c>
      <c r="S230" s="92"/>
      <c r="T230" s="92"/>
      <c r="U230" s="92" t="e">
        <f>+#REF!</f>
        <v>#REF!</v>
      </c>
      <c r="V230" s="92"/>
    </row>
    <row r="231" spans="1:22">
      <c r="A231" t="e">
        <f>+#REF!</f>
        <v>#REF!</v>
      </c>
      <c r="B231" t="e">
        <f>+#REF!</f>
        <v>#REF!</v>
      </c>
      <c r="C231" t="e">
        <f>+#REF!</f>
        <v>#REF!</v>
      </c>
      <c r="D231" t="e">
        <f>+#REF!</f>
        <v>#REF!</v>
      </c>
      <c r="E231" t="e">
        <f>+#REF!</f>
        <v>#REF!</v>
      </c>
      <c r="F231" t="e">
        <f>+#REF!</f>
        <v>#REF!</v>
      </c>
      <c r="G231" t="e">
        <f>+#REF!</f>
        <v>#REF!</v>
      </c>
      <c r="H231" t="e">
        <f>+#REF!</f>
        <v>#REF!</v>
      </c>
      <c r="I231" t="e">
        <f>+#REF!</f>
        <v>#REF!</v>
      </c>
      <c r="J231" t="e">
        <f>+#REF!</f>
        <v>#REF!</v>
      </c>
      <c r="K231" t="e">
        <f>+#REF!</f>
        <v>#REF!</v>
      </c>
      <c r="L231" t="e">
        <f>+#REF!</f>
        <v>#REF!</v>
      </c>
      <c r="M231" t="e">
        <f>+#REF!</f>
        <v>#REF!</v>
      </c>
      <c r="N231" t="e">
        <f>+#REF!</f>
        <v>#REF!</v>
      </c>
      <c r="O231" t="e">
        <f>+#REF!</f>
        <v>#REF!</v>
      </c>
      <c r="P231" s="92" t="e">
        <f>+#REF!</f>
        <v>#REF!</v>
      </c>
      <c r="Q231" s="92" t="e">
        <f>+#REF!</f>
        <v>#REF!</v>
      </c>
      <c r="R231" s="92" t="e">
        <f>+#REF!</f>
        <v>#REF!</v>
      </c>
      <c r="S231" s="92"/>
      <c r="T231" s="92"/>
      <c r="U231" s="92" t="e">
        <f>+#REF!</f>
        <v>#REF!</v>
      </c>
      <c r="V231" s="92"/>
    </row>
    <row r="232" spans="1:22">
      <c r="A232" t="e">
        <f>+#REF!</f>
        <v>#REF!</v>
      </c>
      <c r="B232" t="e">
        <f>+#REF!</f>
        <v>#REF!</v>
      </c>
      <c r="C232" t="e">
        <f>+#REF!</f>
        <v>#REF!</v>
      </c>
      <c r="D232" t="e">
        <f>+#REF!</f>
        <v>#REF!</v>
      </c>
      <c r="E232" t="e">
        <f>+#REF!</f>
        <v>#REF!</v>
      </c>
      <c r="F232" t="e">
        <f>+#REF!</f>
        <v>#REF!</v>
      </c>
      <c r="G232" t="e">
        <f>+#REF!</f>
        <v>#REF!</v>
      </c>
      <c r="H232" t="e">
        <f>+#REF!</f>
        <v>#REF!</v>
      </c>
      <c r="I232" t="e">
        <f>+#REF!</f>
        <v>#REF!</v>
      </c>
      <c r="J232" t="e">
        <f>+#REF!</f>
        <v>#REF!</v>
      </c>
      <c r="K232" t="e">
        <f>+#REF!</f>
        <v>#REF!</v>
      </c>
      <c r="L232" t="e">
        <f>+#REF!</f>
        <v>#REF!</v>
      </c>
      <c r="M232" t="e">
        <f>+#REF!</f>
        <v>#REF!</v>
      </c>
      <c r="N232" t="e">
        <f>+#REF!</f>
        <v>#REF!</v>
      </c>
      <c r="O232" t="e">
        <f>+#REF!</f>
        <v>#REF!</v>
      </c>
      <c r="P232" s="92" t="e">
        <f>+#REF!</f>
        <v>#REF!</v>
      </c>
      <c r="Q232" s="92" t="e">
        <f>+#REF!</f>
        <v>#REF!</v>
      </c>
      <c r="R232" s="92" t="e">
        <f>+#REF!</f>
        <v>#REF!</v>
      </c>
      <c r="S232" s="92"/>
      <c r="T232" s="92"/>
      <c r="U232" s="92" t="e">
        <f>+#REF!</f>
        <v>#REF!</v>
      </c>
      <c r="V232" s="92"/>
    </row>
    <row r="233" spans="1:22">
      <c r="A233" t="e">
        <f>+#REF!</f>
        <v>#REF!</v>
      </c>
      <c r="B233" t="e">
        <f>+#REF!</f>
        <v>#REF!</v>
      </c>
      <c r="C233" t="e">
        <f>+#REF!</f>
        <v>#REF!</v>
      </c>
      <c r="D233" t="e">
        <f>+#REF!</f>
        <v>#REF!</v>
      </c>
      <c r="E233" t="e">
        <f>+#REF!</f>
        <v>#REF!</v>
      </c>
      <c r="F233" t="e">
        <f>+#REF!</f>
        <v>#REF!</v>
      </c>
      <c r="G233" t="e">
        <f>+#REF!</f>
        <v>#REF!</v>
      </c>
      <c r="H233" t="e">
        <f>+#REF!</f>
        <v>#REF!</v>
      </c>
      <c r="I233" t="e">
        <f>+#REF!</f>
        <v>#REF!</v>
      </c>
      <c r="J233" t="e">
        <f>+#REF!</f>
        <v>#REF!</v>
      </c>
      <c r="K233" t="e">
        <f>+#REF!</f>
        <v>#REF!</v>
      </c>
      <c r="L233" t="e">
        <f>+#REF!</f>
        <v>#REF!</v>
      </c>
      <c r="M233" t="e">
        <f>+#REF!</f>
        <v>#REF!</v>
      </c>
      <c r="N233" t="e">
        <f>+#REF!</f>
        <v>#REF!</v>
      </c>
      <c r="O233" t="e">
        <f>+#REF!</f>
        <v>#REF!</v>
      </c>
      <c r="P233" s="92" t="e">
        <f>+#REF!</f>
        <v>#REF!</v>
      </c>
      <c r="Q233" s="92" t="e">
        <f>+#REF!</f>
        <v>#REF!</v>
      </c>
      <c r="R233" s="92" t="e">
        <f>+#REF!</f>
        <v>#REF!</v>
      </c>
      <c r="S233" s="92"/>
      <c r="T233" s="92"/>
      <c r="U233" s="92" t="e">
        <f>+#REF!</f>
        <v>#REF!</v>
      </c>
      <c r="V233" s="92"/>
    </row>
    <row r="234" spans="1:22">
      <c r="A234" t="e">
        <f>+#REF!</f>
        <v>#REF!</v>
      </c>
      <c r="B234" t="e">
        <f>+#REF!</f>
        <v>#REF!</v>
      </c>
      <c r="C234" t="e">
        <f>+#REF!</f>
        <v>#REF!</v>
      </c>
      <c r="D234" t="e">
        <f>+#REF!</f>
        <v>#REF!</v>
      </c>
      <c r="E234" t="e">
        <f>+#REF!</f>
        <v>#REF!</v>
      </c>
      <c r="F234" t="e">
        <f>+#REF!</f>
        <v>#REF!</v>
      </c>
      <c r="G234" t="e">
        <f>+#REF!</f>
        <v>#REF!</v>
      </c>
      <c r="H234" t="e">
        <f>+#REF!</f>
        <v>#REF!</v>
      </c>
      <c r="I234" t="e">
        <f>+#REF!</f>
        <v>#REF!</v>
      </c>
      <c r="J234" t="e">
        <f>+#REF!</f>
        <v>#REF!</v>
      </c>
      <c r="K234" t="e">
        <f>+#REF!</f>
        <v>#REF!</v>
      </c>
      <c r="L234" t="e">
        <f>+#REF!</f>
        <v>#REF!</v>
      </c>
      <c r="M234" t="e">
        <f>+#REF!</f>
        <v>#REF!</v>
      </c>
      <c r="N234" t="e">
        <f>+#REF!</f>
        <v>#REF!</v>
      </c>
      <c r="O234" t="e">
        <f>+#REF!</f>
        <v>#REF!</v>
      </c>
      <c r="P234" s="92" t="e">
        <f>+#REF!</f>
        <v>#REF!</v>
      </c>
      <c r="Q234" s="92" t="e">
        <f>+#REF!</f>
        <v>#REF!</v>
      </c>
      <c r="R234" s="92" t="e">
        <f>+#REF!</f>
        <v>#REF!</v>
      </c>
      <c r="S234" s="92"/>
      <c r="T234" s="92"/>
      <c r="U234" s="92" t="e">
        <f>+#REF!</f>
        <v>#REF!</v>
      </c>
      <c r="V234" s="92"/>
    </row>
    <row r="235" spans="1:22">
      <c r="A235" t="e">
        <f>+#REF!</f>
        <v>#REF!</v>
      </c>
      <c r="B235" t="e">
        <f>+#REF!</f>
        <v>#REF!</v>
      </c>
      <c r="C235" t="e">
        <f>+#REF!</f>
        <v>#REF!</v>
      </c>
      <c r="D235" t="e">
        <f>+#REF!</f>
        <v>#REF!</v>
      </c>
      <c r="E235" t="e">
        <f>+#REF!</f>
        <v>#REF!</v>
      </c>
      <c r="F235" t="e">
        <f>+#REF!</f>
        <v>#REF!</v>
      </c>
      <c r="G235" t="e">
        <f>+#REF!</f>
        <v>#REF!</v>
      </c>
      <c r="H235" t="e">
        <f>+#REF!</f>
        <v>#REF!</v>
      </c>
      <c r="I235" t="e">
        <f>+#REF!</f>
        <v>#REF!</v>
      </c>
      <c r="J235" t="e">
        <f>+#REF!</f>
        <v>#REF!</v>
      </c>
      <c r="K235" t="e">
        <f>+#REF!</f>
        <v>#REF!</v>
      </c>
      <c r="L235" t="e">
        <f>+#REF!</f>
        <v>#REF!</v>
      </c>
      <c r="M235" t="e">
        <f>+#REF!</f>
        <v>#REF!</v>
      </c>
      <c r="N235" t="e">
        <f>+#REF!</f>
        <v>#REF!</v>
      </c>
      <c r="O235" t="e">
        <f>+#REF!</f>
        <v>#REF!</v>
      </c>
      <c r="P235" s="92" t="e">
        <f>+#REF!</f>
        <v>#REF!</v>
      </c>
      <c r="Q235" s="92" t="e">
        <f>+#REF!</f>
        <v>#REF!</v>
      </c>
      <c r="R235" s="92" t="e">
        <f>+#REF!</f>
        <v>#REF!</v>
      </c>
      <c r="S235" s="92"/>
      <c r="T235" s="92"/>
      <c r="U235" s="92" t="e">
        <f>+#REF!</f>
        <v>#REF!</v>
      </c>
      <c r="V235" s="92"/>
    </row>
    <row r="236" spans="1:22">
      <c r="A236" t="e">
        <f>+#REF!</f>
        <v>#REF!</v>
      </c>
      <c r="B236" t="e">
        <f>+#REF!</f>
        <v>#REF!</v>
      </c>
      <c r="C236" t="e">
        <f>+#REF!</f>
        <v>#REF!</v>
      </c>
      <c r="D236" t="e">
        <f>+#REF!</f>
        <v>#REF!</v>
      </c>
      <c r="E236" t="e">
        <f>+#REF!</f>
        <v>#REF!</v>
      </c>
      <c r="F236" t="e">
        <f>+#REF!</f>
        <v>#REF!</v>
      </c>
      <c r="G236" t="e">
        <f>+#REF!</f>
        <v>#REF!</v>
      </c>
      <c r="H236" t="e">
        <f>+#REF!</f>
        <v>#REF!</v>
      </c>
      <c r="I236" t="e">
        <f>+#REF!</f>
        <v>#REF!</v>
      </c>
      <c r="J236" t="e">
        <f>+#REF!</f>
        <v>#REF!</v>
      </c>
      <c r="K236" t="e">
        <f>+#REF!</f>
        <v>#REF!</v>
      </c>
      <c r="L236" t="e">
        <f>+#REF!</f>
        <v>#REF!</v>
      </c>
      <c r="M236" t="e">
        <f>+#REF!</f>
        <v>#REF!</v>
      </c>
      <c r="N236" t="e">
        <f>+#REF!</f>
        <v>#REF!</v>
      </c>
      <c r="O236" t="e">
        <f>+#REF!</f>
        <v>#REF!</v>
      </c>
      <c r="P236" s="92" t="e">
        <f>+#REF!</f>
        <v>#REF!</v>
      </c>
      <c r="Q236" s="92" t="e">
        <f>+#REF!</f>
        <v>#REF!</v>
      </c>
      <c r="R236" s="92" t="e">
        <f>+#REF!</f>
        <v>#REF!</v>
      </c>
      <c r="S236" s="92"/>
      <c r="T236" s="92"/>
      <c r="U236" s="92" t="e">
        <f>+#REF!</f>
        <v>#REF!</v>
      </c>
      <c r="V236" s="92"/>
    </row>
    <row r="237" spans="1:22">
      <c r="A237" t="e">
        <f>+#REF!</f>
        <v>#REF!</v>
      </c>
      <c r="B237" t="e">
        <f>+#REF!</f>
        <v>#REF!</v>
      </c>
      <c r="C237" t="e">
        <f>+#REF!</f>
        <v>#REF!</v>
      </c>
      <c r="D237" t="e">
        <f>+#REF!</f>
        <v>#REF!</v>
      </c>
      <c r="E237" t="e">
        <f>+#REF!</f>
        <v>#REF!</v>
      </c>
      <c r="F237" t="e">
        <f>+#REF!</f>
        <v>#REF!</v>
      </c>
      <c r="G237" t="e">
        <f>+#REF!</f>
        <v>#REF!</v>
      </c>
      <c r="H237" t="e">
        <f>+#REF!</f>
        <v>#REF!</v>
      </c>
      <c r="I237" t="e">
        <f>+#REF!</f>
        <v>#REF!</v>
      </c>
      <c r="J237" t="e">
        <f>+#REF!</f>
        <v>#REF!</v>
      </c>
      <c r="K237" t="e">
        <f>+#REF!</f>
        <v>#REF!</v>
      </c>
      <c r="L237" t="e">
        <f>+#REF!</f>
        <v>#REF!</v>
      </c>
      <c r="M237" t="e">
        <f>+#REF!</f>
        <v>#REF!</v>
      </c>
      <c r="N237" t="e">
        <f>+#REF!</f>
        <v>#REF!</v>
      </c>
      <c r="O237" t="e">
        <f>+#REF!</f>
        <v>#REF!</v>
      </c>
      <c r="P237" s="92" t="e">
        <f>+#REF!</f>
        <v>#REF!</v>
      </c>
      <c r="Q237" s="92" t="e">
        <f>+#REF!</f>
        <v>#REF!</v>
      </c>
      <c r="R237" s="92" t="e">
        <f>+#REF!</f>
        <v>#REF!</v>
      </c>
      <c r="S237" s="92"/>
      <c r="T237" s="92"/>
      <c r="U237" s="92" t="e">
        <f>+#REF!</f>
        <v>#REF!</v>
      </c>
      <c r="V237" s="92"/>
    </row>
    <row r="238" spans="1:22">
      <c r="A238" t="e">
        <f>+#REF!</f>
        <v>#REF!</v>
      </c>
      <c r="B238" t="e">
        <f>+#REF!</f>
        <v>#REF!</v>
      </c>
      <c r="C238" t="e">
        <f>+#REF!</f>
        <v>#REF!</v>
      </c>
      <c r="D238" t="e">
        <f>+#REF!</f>
        <v>#REF!</v>
      </c>
      <c r="E238" t="e">
        <f>+#REF!</f>
        <v>#REF!</v>
      </c>
      <c r="F238" t="e">
        <f>+#REF!</f>
        <v>#REF!</v>
      </c>
      <c r="G238" t="e">
        <f>+#REF!</f>
        <v>#REF!</v>
      </c>
      <c r="H238" t="e">
        <f>+#REF!</f>
        <v>#REF!</v>
      </c>
      <c r="I238" t="e">
        <f>+#REF!</f>
        <v>#REF!</v>
      </c>
      <c r="J238" t="e">
        <f>+#REF!</f>
        <v>#REF!</v>
      </c>
      <c r="K238" t="e">
        <f>+#REF!</f>
        <v>#REF!</v>
      </c>
      <c r="L238" t="e">
        <f>+#REF!</f>
        <v>#REF!</v>
      </c>
      <c r="M238" t="e">
        <f>+#REF!</f>
        <v>#REF!</v>
      </c>
      <c r="N238" t="e">
        <f>+#REF!</f>
        <v>#REF!</v>
      </c>
      <c r="O238" t="e">
        <f>+#REF!</f>
        <v>#REF!</v>
      </c>
      <c r="P238" s="92" t="e">
        <f>+#REF!</f>
        <v>#REF!</v>
      </c>
      <c r="Q238" s="92" t="e">
        <f>+#REF!</f>
        <v>#REF!</v>
      </c>
      <c r="R238" s="92" t="e">
        <f>+#REF!</f>
        <v>#REF!</v>
      </c>
      <c r="S238" s="92"/>
      <c r="T238" s="92"/>
      <c r="U238" s="92" t="e">
        <f>+#REF!</f>
        <v>#REF!</v>
      </c>
      <c r="V238" s="92"/>
    </row>
    <row r="239" spans="1:22">
      <c r="A239" t="e">
        <f>+#REF!</f>
        <v>#REF!</v>
      </c>
      <c r="B239" t="e">
        <f>+#REF!</f>
        <v>#REF!</v>
      </c>
      <c r="C239" t="e">
        <f>+#REF!</f>
        <v>#REF!</v>
      </c>
      <c r="D239" t="e">
        <f>+#REF!</f>
        <v>#REF!</v>
      </c>
      <c r="E239" t="e">
        <f>+#REF!</f>
        <v>#REF!</v>
      </c>
      <c r="F239" t="e">
        <f>+#REF!</f>
        <v>#REF!</v>
      </c>
      <c r="G239" t="e">
        <f>+#REF!</f>
        <v>#REF!</v>
      </c>
      <c r="H239" t="e">
        <f>+#REF!</f>
        <v>#REF!</v>
      </c>
      <c r="I239" t="e">
        <f>+#REF!</f>
        <v>#REF!</v>
      </c>
      <c r="J239" t="e">
        <f>+#REF!</f>
        <v>#REF!</v>
      </c>
      <c r="K239" t="e">
        <f>+#REF!</f>
        <v>#REF!</v>
      </c>
      <c r="L239" t="e">
        <f>+#REF!</f>
        <v>#REF!</v>
      </c>
      <c r="M239" t="e">
        <f>+#REF!</f>
        <v>#REF!</v>
      </c>
      <c r="N239" t="e">
        <f>+#REF!</f>
        <v>#REF!</v>
      </c>
      <c r="O239" t="e">
        <f>+#REF!</f>
        <v>#REF!</v>
      </c>
      <c r="P239" s="92" t="e">
        <f>+#REF!</f>
        <v>#REF!</v>
      </c>
      <c r="Q239" s="92" t="e">
        <f>+#REF!</f>
        <v>#REF!</v>
      </c>
      <c r="R239" s="92" t="e">
        <f>+#REF!</f>
        <v>#REF!</v>
      </c>
      <c r="S239" s="92"/>
      <c r="T239" s="92"/>
      <c r="U239" s="92" t="e">
        <f>+#REF!</f>
        <v>#REF!</v>
      </c>
      <c r="V239" s="92"/>
    </row>
    <row r="240" spans="1:22">
      <c r="A240" t="e">
        <f>+#REF!</f>
        <v>#REF!</v>
      </c>
      <c r="B240" t="e">
        <f>+#REF!</f>
        <v>#REF!</v>
      </c>
      <c r="C240" t="e">
        <f>+#REF!</f>
        <v>#REF!</v>
      </c>
      <c r="D240" t="e">
        <f>+#REF!</f>
        <v>#REF!</v>
      </c>
      <c r="E240" t="e">
        <f>+#REF!</f>
        <v>#REF!</v>
      </c>
      <c r="F240" t="e">
        <f>+#REF!</f>
        <v>#REF!</v>
      </c>
      <c r="G240" t="e">
        <f>+#REF!</f>
        <v>#REF!</v>
      </c>
      <c r="H240" t="e">
        <f>+#REF!</f>
        <v>#REF!</v>
      </c>
      <c r="I240" t="e">
        <f>+#REF!</f>
        <v>#REF!</v>
      </c>
      <c r="J240" t="e">
        <f>+#REF!</f>
        <v>#REF!</v>
      </c>
      <c r="K240" t="e">
        <f>+#REF!</f>
        <v>#REF!</v>
      </c>
      <c r="L240" t="e">
        <f>+#REF!</f>
        <v>#REF!</v>
      </c>
      <c r="M240" t="e">
        <f>+#REF!</f>
        <v>#REF!</v>
      </c>
      <c r="N240" t="e">
        <f>+#REF!</f>
        <v>#REF!</v>
      </c>
      <c r="O240" t="e">
        <f>+#REF!</f>
        <v>#REF!</v>
      </c>
      <c r="P240" s="92" t="e">
        <f>+#REF!</f>
        <v>#REF!</v>
      </c>
      <c r="Q240" s="92" t="e">
        <f>+#REF!</f>
        <v>#REF!</v>
      </c>
      <c r="R240" s="92" t="e">
        <f>+#REF!</f>
        <v>#REF!</v>
      </c>
      <c r="S240" s="92"/>
      <c r="T240" s="92"/>
      <c r="U240" s="92" t="e">
        <f>+#REF!</f>
        <v>#REF!</v>
      </c>
      <c r="V240" s="92"/>
    </row>
    <row r="241" spans="1:22">
      <c r="A241" t="e">
        <f>+#REF!</f>
        <v>#REF!</v>
      </c>
      <c r="B241" t="e">
        <f>+#REF!</f>
        <v>#REF!</v>
      </c>
      <c r="C241" t="e">
        <f>+#REF!</f>
        <v>#REF!</v>
      </c>
      <c r="D241" t="e">
        <f>+#REF!</f>
        <v>#REF!</v>
      </c>
      <c r="E241" t="e">
        <f>+#REF!</f>
        <v>#REF!</v>
      </c>
      <c r="F241" t="e">
        <f>+#REF!</f>
        <v>#REF!</v>
      </c>
      <c r="G241" t="e">
        <f>+#REF!</f>
        <v>#REF!</v>
      </c>
      <c r="H241" t="e">
        <f>+#REF!</f>
        <v>#REF!</v>
      </c>
      <c r="I241" t="e">
        <f>+#REF!</f>
        <v>#REF!</v>
      </c>
      <c r="J241" t="e">
        <f>+#REF!</f>
        <v>#REF!</v>
      </c>
      <c r="K241" t="e">
        <f>+#REF!</f>
        <v>#REF!</v>
      </c>
      <c r="L241" t="e">
        <f>+#REF!</f>
        <v>#REF!</v>
      </c>
      <c r="M241" t="e">
        <f>+#REF!</f>
        <v>#REF!</v>
      </c>
      <c r="N241" t="e">
        <f>+#REF!</f>
        <v>#REF!</v>
      </c>
      <c r="O241" t="e">
        <f>+#REF!</f>
        <v>#REF!</v>
      </c>
      <c r="P241" s="92" t="e">
        <f>+#REF!</f>
        <v>#REF!</v>
      </c>
      <c r="Q241" s="92" t="e">
        <f>+#REF!</f>
        <v>#REF!</v>
      </c>
      <c r="R241" s="92" t="e">
        <f>+#REF!</f>
        <v>#REF!</v>
      </c>
      <c r="S241" s="92"/>
      <c r="T241" s="92"/>
      <c r="U241" s="92" t="e">
        <f>+#REF!</f>
        <v>#REF!</v>
      </c>
      <c r="V241" s="92"/>
    </row>
    <row r="242" spans="1:22">
      <c r="A242" t="e">
        <f>+#REF!</f>
        <v>#REF!</v>
      </c>
      <c r="B242" t="e">
        <f>+#REF!</f>
        <v>#REF!</v>
      </c>
      <c r="C242" t="e">
        <f>+#REF!</f>
        <v>#REF!</v>
      </c>
      <c r="D242" t="e">
        <f>+#REF!</f>
        <v>#REF!</v>
      </c>
      <c r="E242" t="e">
        <f>+#REF!</f>
        <v>#REF!</v>
      </c>
      <c r="F242" t="e">
        <f>+#REF!</f>
        <v>#REF!</v>
      </c>
      <c r="G242" t="e">
        <f>+#REF!</f>
        <v>#REF!</v>
      </c>
      <c r="H242" t="e">
        <f>+#REF!</f>
        <v>#REF!</v>
      </c>
      <c r="I242" t="e">
        <f>+#REF!</f>
        <v>#REF!</v>
      </c>
      <c r="J242" t="e">
        <f>+#REF!</f>
        <v>#REF!</v>
      </c>
      <c r="K242" t="e">
        <f>+#REF!</f>
        <v>#REF!</v>
      </c>
      <c r="L242" t="e">
        <f>+#REF!</f>
        <v>#REF!</v>
      </c>
      <c r="M242" t="e">
        <f>+#REF!</f>
        <v>#REF!</v>
      </c>
      <c r="N242" t="e">
        <f>+#REF!</f>
        <v>#REF!</v>
      </c>
      <c r="O242" t="e">
        <f>+#REF!</f>
        <v>#REF!</v>
      </c>
      <c r="P242" s="92" t="e">
        <f>+#REF!</f>
        <v>#REF!</v>
      </c>
      <c r="Q242" s="92" t="e">
        <f>+#REF!</f>
        <v>#REF!</v>
      </c>
      <c r="R242" s="92" t="e">
        <f>+#REF!</f>
        <v>#REF!</v>
      </c>
      <c r="S242" s="92"/>
      <c r="T242" s="92"/>
      <c r="U242" s="92" t="e">
        <f>+#REF!</f>
        <v>#REF!</v>
      </c>
      <c r="V242" s="92"/>
    </row>
    <row r="243" spans="1:22">
      <c r="A243" t="e">
        <f>+#REF!</f>
        <v>#REF!</v>
      </c>
      <c r="B243" t="e">
        <f>+#REF!</f>
        <v>#REF!</v>
      </c>
      <c r="C243" t="e">
        <f>+#REF!</f>
        <v>#REF!</v>
      </c>
      <c r="D243" t="e">
        <f>+#REF!</f>
        <v>#REF!</v>
      </c>
      <c r="E243" t="e">
        <f>+#REF!</f>
        <v>#REF!</v>
      </c>
      <c r="F243" t="e">
        <f>+#REF!</f>
        <v>#REF!</v>
      </c>
      <c r="G243" t="e">
        <f>+#REF!</f>
        <v>#REF!</v>
      </c>
      <c r="H243" t="e">
        <f>+#REF!</f>
        <v>#REF!</v>
      </c>
      <c r="I243" t="e">
        <f>+#REF!</f>
        <v>#REF!</v>
      </c>
      <c r="J243" t="e">
        <f>+#REF!</f>
        <v>#REF!</v>
      </c>
      <c r="K243" t="e">
        <f>+#REF!</f>
        <v>#REF!</v>
      </c>
      <c r="L243" t="e">
        <f>+#REF!</f>
        <v>#REF!</v>
      </c>
      <c r="M243" t="e">
        <f>+#REF!</f>
        <v>#REF!</v>
      </c>
      <c r="N243" t="e">
        <f>+#REF!</f>
        <v>#REF!</v>
      </c>
      <c r="O243" t="e">
        <f>+#REF!</f>
        <v>#REF!</v>
      </c>
      <c r="P243" s="92" t="e">
        <f>+#REF!</f>
        <v>#REF!</v>
      </c>
      <c r="Q243" s="92" t="e">
        <f>+#REF!</f>
        <v>#REF!</v>
      </c>
      <c r="R243" s="92" t="e">
        <f>+#REF!</f>
        <v>#REF!</v>
      </c>
      <c r="S243" s="92"/>
      <c r="T243" s="92"/>
      <c r="U243" s="92" t="e">
        <f>+#REF!</f>
        <v>#REF!</v>
      </c>
      <c r="V243" s="92"/>
    </row>
    <row r="244" spans="1:22">
      <c r="A244" t="e">
        <f>+#REF!</f>
        <v>#REF!</v>
      </c>
      <c r="B244" t="e">
        <f>+#REF!</f>
        <v>#REF!</v>
      </c>
      <c r="C244" t="e">
        <f>+#REF!</f>
        <v>#REF!</v>
      </c>
      <c r="D244" t="e">
        <f>+#REF!</f>
        <v>#REF!</v>
      </c>
      <c r="E244" t="e">
        <f>+#REF!</f>
        <v>#REF!</v>
      </c>
      <c r="F244" t="e">
        <f>+#REF!</f>
        <v>#REF!</v>
      </c>
      <c r="G244" t="e">
        <f>+#REF!</f>
        <v>#REF!</v>
      </c>
      <c r="H244" t="e">
        <f>+#REF!</f>
        <v>#REF!</v>
      </c>
      <c r="I244" t="e">
        <f>+#REF!</f>
        <v>#REF!</v>
      </c>
      <c r="J244" t="e">
        <f>+#REF!</f>
        <v>#REF!</v>
      </c>
      <c r="K244" t="e">
        <f>+#REF!</f>
        <v>#REF!</v>
      </c>
      <c r="L244" t="e">
        <f>+#REF!</f>
        <v>#REF!</v>
      </c>
      <c r="M244" t="e">
        <f>+#REF!</f>
        <v>#REF!</v>
      </c>
      <c r="N244" t="e">
        <f>+#REF!</f>
        <v>#REF!</v>
      </c>
      <c r="O244" t="e">
        <f>+#REF!</f>
        <v>#REF!</v>
      </c>
      <c r="P244" s="92" t="e">
        <f>+#REF!</f>
        <v>#REF!</v>
      </c>
      <c r="Q244" s="92" t="e">
        <f>+#REF!</f>
        <v>#REF!</v>
      </c>
      <c r="R244" s="92" t="e">
        <f>+#REF!</f>
        <v>#REF!</v>
      </c>
      <c r="S244" s="92"/>
      <c r="T244" s="92"/>
      <c r="U244" s="92" t="e">
        <f>+#REF!</f>
        <v>#REF!</v>
      </c>
      <c r="V244" s="92"/>
    </row>
    <row r="245" spans="1:22">
      <c r="A245" t="e">
        <f>+#REF!</f>
        <v>#REF!</v>
      </c>
      <c r="B245" t="e">
        <f>+#REF!</f>
        <v>#REF!</v>
      </c>
      <c r="C245" t="e">
        <f>+#REF!</f>
        <v>#REF!</v>
      </c>
      <c r="D245" t="e">
        <f>+#REF!</f>
        <v>#REF!</v>
      </c>
      <c r="E245" t="e">
        <f>+#REF!</f>
        <v>#REF!</v>
      </c>
      <c r="F245" t="e">
        <f>+#REF!</f>
        <v>#REF!</v>
      </c>
      <c r="G245" t="e">
        <f>+#REF!</f>
        <v>#REF!</v>
      </c>
      <c r="H245" t="e">
        <f>+#REF!</f>
        <v>#REF!</v>
      </c>
      <c r="I245" t="e">
        <f>+#REF!</f>
        <v>#REF!</v>
      </c>
      <c r="J245" t="e">
        <f>+#REF!</f>
        <v>#REF!</v>
      </c>
      <c r="K245" t="e">
        <f>+#REF!</f>
        <v>#REF!</v>
      </c>
      <c r="L245" t="e">
        <f>+#REF!</f>
        <v>#REF!</v>
      </c>
      <c r="M245" t="e">
        <f>+#REF!</f>
        <v>#REF!</v>
      </c>
      <c r="N245" t="e">
        <f>+#REF!</f>
        <v>#REF!</v>
      </c>
      <c r="O245" t="e">
        <f>+#REF!</f>
        <v>#REF!</v>
      </c>
      <c r="P245" s="92" t="e">
        <f>+#REF!</f>
        <v>#REF!</v>
      </c>
      <c r="Q245" s="92" t="e">
        <f>+#REF!</f>
        <v>#REF!</v>
      </c>
      <c r="R245" s="92" t="e">
        <f>+#REF!</f>
        <v>#REF!</v>
      </c>
      <c r="S245" s="92"/>
      <c r="T245" s="92"/>
      <c r="U245" s="92" t="e">
        <f>+#REF!</f>
        <v>#REF!</v>
      </c>
      <c r="V245" s="92"/>
    </row>
    <row r="246" spans="1:22">
      <c r="A246" t="e">
        <f>+#REF!</f>
        <v>#REF!</v>
      </c>
      <c r="B246" t="e">
        <f>+#REF!</f>
        <v>#REF!</v>
      </c>
      <c r="C246" t="e">
        <f>+#REF!</f>
        <v>#REF!</v>
      </c>
      <c r="D246" t="e">
        <f>+#REF!</f>
        <v>#REF!</v>
      </c>
      <c r="E246" t="e">
        <f>+#REF!</f>
        <v>#REF!</v>
      </c>
      <c r="F246" t="e">
        <f>+#REF!</f>
        <v>#REF!</v>
      </c>
      <c r="G246" t="e">
        <f>+#REF!</f>
        <v>#REF!</v>
      </c>
      <c r="H246" t="e">
        <f>+#REF!</f>
        <v>#REF!</v>
      </c>
      <c r="I246" t="e">
        <f>+#REF!</f>
        <v>#REF!</v>
      </c>
      <c r="J246" t="e">
        <f>+#REF!</f>
        <v>#REF!</v>
      </c>
      <c r="K246" t="e">
        <f>+#REF!</f>
        <v>#REF!</v>
      </c>
      <c r="L246" t="e">
        <f>+#REF!</f>
        <v>#REF!</v>
      </c>
      <c r="M246" t="e">
        <f>+#REF!</f>
        <v>#REF!</v>
      </c>
      <c r="N246" t="e">
        <f>+#REF!</f>
        <v>#REF!</v>
      </c>
      <c r="O246" t="e">
        <f>+#REF!</f>
        <v>#REF!</v>
      </c>
      <c r="P246" s="92" t="e">
        <f>+#REF!</f>
        <v>#REF!</v>
      </c>
      <c r="Q246" s="92" t="e">
        <f>+#REF!</f>
        <v>#REF!</v>
      </c>
      <c r="R246" s="92" t="e">
        <f>+#REF!</f>
        <v>#REF!</v>
      </c>
      <c r="S246" s="92"/>
      <c r="T246" s="92"/>
      <c r="U246" s="92" t="e">
        <f>+#REF!</f>
        <v>#REF!</v>
      </c>
      <c r="V246" s="92"/>
    </row>
    <row r="247" spans="1:22">
      <c r="A247" t="e">
        <f>+#REF!</f>
        <v>#REF!</v>
      </c>
      <c r="B247" t="e">
        <f>+#REF!</f>
        <v>#REF!</v>
      </c>
      <c r="C247" t="e">
        <f>+#REF!</f>
        <v>#REF!</v>
      </c>
      <c r="D247" t="e">
        <f>+#REF!</f>
        <v>#REF!</v>
      </c>
      <c r="E247" t="e">
        <f>+#REF!</f>
        <v>#REF!</v>
      </c>
      <c r="F247" t="e">
        <f>+#REF!</f>
        <v>#REF!</v>
      </c>
      <c r="G247" t="e">
        <f>+#REF!</f>
        <v>#REF!</v>
      </c>
      <c r="H247" t="e">
        <f>+#REF!</f>
        <v>#REF!</v>
      </c>
      <c r="I247" t="e">
        <f>+#REF!</f>
        <v>#REF!</v>
      </c>
      <c r="J247" t="e">
        <f>+#REF!</f>
        <v>#REF!</v>
      </c>
      <c r="K247" t="e">
        <f>+#REF!</f>
        <v>#REF!</v>
      </c>
      <c r="L247" t="e">
        <f>+#REF!</f>
        <v>#REF!</v>
      </c>
      <c r="M247" t="e">
        <f>+#REF!</f>
        <v>#REF!</v>
      </c>
      <c r="N247" t="e">
        <f>+#REF!</f>
        <v>#REF!</v>
      </c>
      <c r="O247" t="e">
        <f>+#REF!</f>
        <v>#REF!</v>
      </c>
      <c r="P247" s="92" t="e">
        <f>+#REF!</f>
        <v>#REF!</v>
      </c>
      <c r="Q247" s="92" t="e">
        <f>+#REF!</f>
        <v>#REF!</v>
      </c>
      <c r="R247" s="92" t="e">
        <f>+#REF!</f>
        <v>#REF!</v>
      </c>
      <c r="S247" s="92"/>
      <c r="T247" s="92"/>
      <c r="U247" s="92" t="e">
        <f>+#REF!</f>
        <v>#REF!</v>
      </c>
      <c r="V247" s="92"/>
    </row>
    <row r="248" spans="1:22">
      <c r="A248" t="e">
        <f>+#REF!</f>
        <v>#REF!</v>
      </c>
      <c r="B248" t="e">
        <f>+#REF!</f>
        <v>#REF!</v>
      </c>
      <c r="C248" t="e">
        <f>+#REF!</f>
        <v>#REF!</v>
      </c>
      <c r="D248" t="e">
        <f>+#REF!</f>
        <v>#REF!</v>
      </c>
      <c r="E248" t="e">
        <f>+#REF!</f>
        <v>#REF!</v>
      </c>
      <c r="F248" t="e">
        <f>+#REF!</f>
        <v>#REF!</v>
      </c>
      <c r="G248" t="e">
        <f>+#REF!</f>
        <v>#REF!</v>
      </c>
      <c r="H248" t="e">
        <f>+#REF!</f>
        <v>#REF!</v>
      </c>
      <c r="I248" t="e">
        <f>+#REF!</f>
        <v>#REF!</v>
      </c>
      <c r="J248" t="e">
        <f>+#REF!</f>
        <v>#REF!</v>
      </c>
      <c r="K248" t="e">
        <f>+#REF!</f>
        <v>#REF!</v>
      </c>
      <c r="L248" t="e">
        <f>+#REF!</f>
        <v>#REF!</v>
      </c>
      <c r="M248" t="e">
        <f>+#REF!</f>
        <v>#REF!</v>
      </c>
      <c r="N248" t="e">
        <f>+#REF!</f>
        <v>#REF!</v>
      </c>
      <c r="O248" t="e">
        <f>+#REF!</f>
        <v>#REF!</v>
      </c>
      <c r="P248" s="92" t="e">
        <f>+#REF!</f>
        <v>#REF!</v>
      </c>
      <c r="Q248" s="92" t="e">
        <f>+#REF!</f>
        <v>#REF!</v>
      </c>
      <c r="R248" s="92" t="e">
        <f>+#REF!</f>
        <v>#REF!</v>
      </c>
      <c r="S248" s="92"/>
      <c r="T248" s="92"/>
      <c r="U248" s="92" t="e">
        <f>+#REF!</f>
        <v>#REF!</v>
      </c>
      <c r="V248" s="92"/>
    </row>
    <row r="249" spans="1:22">
      <c r="A249" t="e">
        <f>+#REF!</f>
        <v>#REF!</v>
      </c>
      <c r="B249" t="e">
        <f>+#REF!</f>
        <v>#REF!</v>
      </c>
      <c r="C249" t="e">
        <f>+#REF!</f>
        <v>#REF!</v>
      </c>
      <c r="D249" t="e">
        <f>+#REF!</f>
        <v>#REF!</v>
      </c>
      <c r="E249" t="e">
        <f>+#REF!</f>
        <v>#REF!</v>
      </c>
      <c r="F249" t="e">
        <f>+#REF!</f>
        <v>#REF!</v>
      </c>
      <c r="G249" t="e">
        <f>+#REF!</f>
        <v>#REF!</v>
      </c>
      <c r="H249" t="e">
        <f>+#REF!</f>
        <v>#REF!</v>
      </c>
      <c r="I249" t="e">
        <f>+#REF!</f>
        <v>#REF!</v>
      </c>
      <c r="J249" t="e">
        <f>+#REF!</f>
        <v>#REF!</v>
      </c>
      <c r="K249" t="e">
        <f>+#REF!</f>
        <v>#REF!</v>
      </c>
      <c r="L249" t="e">
        <f>+#REF!</f>
        <v>#REF!</v>
      </c>
      <c r="M249" t="e">
        <f>+#REF!</f>
        <v>#REF!</v>
      </c>
      <c r="N249" t="e">
        <f>+#REF!</f>
        <v>#REF!</v>
      </c>
      <c r="O249" t="e">
        <f>+#REF!</f>
        <v>#REF!</v>
      </c>
      <c r="P249" s="92" t="e">
        <f>+#REF!</f>
        <v>#REF!</v>
      </c>
      <c r="Q249" s="92" t="e">
        <f>+#REF!</f>
        <v>#REF!</v>
      </c>
      <c r="R249" s="92" t="e">
        <f>+#REF!</f>
        <v>#REF!</v>
      </c>
      <c r="S249" s="92"/>
      <c r="T249" s="92"/>
      <c r="U249" s="92" t="e">
        <f>+#REF!</f>
        <v>#REF!</v>
      </c>
      <c r="V249" s="92"/>
    </row>
    <row r="250" spans="1:22">
      <c r="A250" t="e">
        <f>+#REF!</f>
        <v>#REF!</v>
      </c>
      <c r="B250" t="e">
        <f>+#REF!</f>
        <v>#REF!</v>
      </c>
      <c r="C250" t="e">
        <f>+#REF!</f>
        <v>#REF!</v>
      </c>
      <c r="D250" t="e">
        <f>+#REF!</f>
        <v>#REF!</v>
      </c>
      <c r="E250" t="e">
        <f>+#REF!</f>
        <v>#REF!</v>
      </c>
      <c r="F250" t="e">
        <f>+#REF!</f>
        <v>#REF!</v>
      </c>
      <c r="G250" t="e">
        <f>+#REF!</f>
        <v>#REF!</v>
      </c>
      <c r="H250" t="e">
        <f>+#REF!</f>
        <v>#REF!</v>
      </c>
      <c r="I250" t="e">
        <f>+#REF!</f>
        <v>#REF!</v>
      </c>
      <c r="J250" t="e">
        <f>+#REF!</f>
        <v>#REF!</v>
      </c>
      <c r="K250" t="e">
        <f>+#REF!</f>
        <v>#REF!</v>
      </c>
      <c r="L250" t="e">
        <f>+#REF!</f>
        <v>#REF!</v>
      </c>
      <c r="M250" t="e">
        <f>+#REF!</f>
        <v>#REF!</v>
      </c>
      <c r="N250" t="e">
        <f>+#REF!</f>
        <v>#REF!</v>
      </c>
      <c r="O250" t="e">
        <f>+#REF!</f>
        <v>#REF!</v>
      </c>
      <c r="P250" s="92" t="e">
        <f>+#REF!</f>
        <v>#REF!</v>
      </c>
      <c r="Q250" s="92" t="e">
        <f>+#REF!</f>
        <v>#REF!</v>
      </c>
      <c r="R250" s="92" t="e">
        <f>+#REF!</f>
        <v>#REF!</v>
      </c>
      <c r="S250" s="92"/>
      <c r="T250" s="92"/>
      <c r="U250" s="92" t="e">
        <f>+#REF!</f>
        <v>#REF!</v>
      </c>
      <c r="V250" s="92"/>
    </row>
    <row r="251" spans="1:22">
      <c r="A251" t="e">
        <f>+#REF!</f>
        <v>#REF!</v>
      </c>
      <c r="B251" t="e">
        <f>+#REF!</f>
        <v>#REF!</v>
      </c>
      <c r="C251" t="e">
        <f>+#REF!</f>
        <v>#REF!</v>
      </c>
      <c r="D251" t="e">
        <f>+#REF!</f>
        <v>#REF!</v>
      </c>
      <c r="E251" t="e">
        <f>+#REF!</f>
        <v>#REF!</v>
      </c>
      <c r="F251" t="e">
        <f>+#REF!</f>
        <v>#REF!</v>
      </c>
      <c r="G251" t="e">
        <f>+#REF!</f>
        <v>#REF!</v>
      </c>
      <c r="H251" t="e">
        <f>+#REF!</f>
        <v>#REF!</v>
      </c>
      <c r="I251" t="e">
        <f>+#REF!</f>
        <v>#REF!</v>
      </c>
      <c r="J251" t="e">
        <f>+#REF!</f>
        <v>#REF!</v>
      </c>
      <c r="K251" t="e">
        <f>+#REF!</f>
        <v>#REF!</v>
      </c>
      <c r="L251" t="e">
        <f>+#REF!</f>
        <v>#REF!</v>
      </c>
      <c r="M251" t="e">
        <f>+#REF!</f>
        <v>#REF!</v>
      </c>
      <c r="N251" t="e">
        <f>+#REF!</f>
        <v>#REF!</v>
      </c>
      <c r="O251" t="e">
        <f>+#REF!</f>
        <v>#REF!</v>
      </c>
      <c r="P251" s="92" t="e">
        <f>+#REF!</f>
        <v>#REF!</v>
      </c>
      <c r="Q251" s="92" t="e">
        <f>+#REF!</f>
        <v>#REF!</v>
      </c>
      <c r="R251" s="92" t="e">
        <f>+#REF!</f>
        <v>#REF!</v>
      </c>
      <c r="S251" s="92"/>
      <c r="T251" s="92"/>
      <c r="U251" s="92" t="e">
        <f>+#REF!</f>
        <v>#REF!</v>
      </c>
      <c r="V251" s="92"/>
    </row>
    <row r="252" spans="1:22">
      <c r="A252" t="e">
        <f>+#REF!</f>
        <v>#REF!</v>
      </c>
      <c r="B252" t="e">
        <f>+#REF!</f>
        <v>#REF!</v>
      </c>
      <c r="C252" t="e">
        <f>+#REF!</f>
        <v>#REF!</v>
      </c>
      <c r="D252" t="e">
        <f>+#REF!</f>
        <v>#REF!</v>
      </c>
      <c r="E252" t="e">
        <f>+#REF!</f>
        <v>#REF!</v>
      </c>
      <c r="F252" t="e">
        <f>+#REF!</f>
        <v>#REF!</v>
      </c>
      <c r="G252" t="e">
        <f>+#REF!</f>
        <v>#REF!</v>
      </c>
      <c r="H252" t="e">
        <f>+#REF!</f>
        <v>#REF!</v>
      </c>
      <c r="I252" t="e">
        <f>+#REF!</f>
        <v>#REF!</v>
      </c>
      <c r="J252" t="e">
        <f>+#REF!</f>
        <v>#REF!</v>
      </c>
      <c r="K252" t="e">
        <f>+#REF!</f>
        <v>#REF!</v>
      </c>
      <c r="L252" t="e">
        <f>+#REF!</f>
        <v>#REF!</v>
      </c>
      <c r="M252" t="e">
        <f>+#REF!</f>
        <v>#REF!</v>
      </c>
      <c r="N252" t="e">
        <f>+#REF!</f>
        <v>#REF!</v>
      </c>
      <c r="O252" t="e">
        <f>+#REF!</f>
        <v>#REF!</v>
      </c>
      <c r="P252" s="92" t="e">
        <f>+#REF!</f>
        <v>#REF!</v>
      </c>
      <c r="Q252" s="92" t="e">
        <f>+#REF!</f>
        <v>#REF!</v>
      </c>
      <c r="R252" s="92" t="e">
        <f>+#REF!</f>
        <v>#REF!</v>
      </c>
      <c r="S252" s="92"/>
      <c r="T252" s="92"/>
      <c r="U252" s="92" t="e">
        <f>+#REF!</f>
        <v>#REF!</v>
      </c>
      <c r="V252" s="92"/>
    </row>
    <row r="253" spans="1:22">
      <c r="A253" t="e">
        <f>+#REF!</f>
        <v>#REF!</v>
      </c>
      <c r="B253" t="e">
        <f>+#REF!</f>
        <v>#REF!</v>
      </c>
      <c r="C253" t="e">
        <f>+#REF!</f>
        <v>#REF!</v>
      </c>
      <c r="D253" t="e">
        <f>+#REF!</f>
        <v>#REF!</v>
      </c>
      <c r="E253" t="e">
        <f>+#REF!</f>
        <v>#REF!</v>
      </c>
      <c r="F253" t="e">
        <f>+#REF!</f>
        <v>#REF!</v>
      </c>
      <c r="G253" t="e">
        <f>+#REF!</f>
        <v>#REF!</v>
      </c>
      <c r="H253" t="e">
        <f>+#REF!</f>
        <v>#REF!</v>
      </c>
      <c r="I253" t="e">
        <f>+#REF!</f>
        <v>#REF!</v>
      </c>
      <c r="J253" t="e">
        <f>+#REF!</f>
        <v>#REF!</v>
      </c>
      <c r="K253" t="e">
        <f>+#REF!</f>
        <v>#REF!</v>
      </c>
      <c r="L253" t="e">
        <f>+#REF!</f>
        <v>#REF!</v>
      </c>
      <c r="M253" t="e">
        <f>+#REF!</f>
        <v>#REF!</v>
      </c>
      <c r="N253" t="e">
        <f>+#REF!</f>
        <v>#REF!</v>
      </c>
      <c r="O253" t="e">
        <f>+#REF!</f>
        <v>#REF!</v>
      </c>
      <c r="P253" s="92" t="e">
        <f>+#REF!</f>
        <v>#REF!</v>
      </c>
      <c r="Q253" s="92" t="e">
        <f>+#REF!</f>
        <v>#REF!</v>
      </c>
      <c r="R253" s="92" t="e">
        <f>+#REF!</f>
        <v>#REF!</v>
      </c>
      <c r="S253" s="92"/>
      <c r="T253" s="92"/>
      <c r="U253" s="92" t="e">
        <f>+#REF!</f>
        <v>#REF!</v>
      </c>
      <c r="V253" s="92"/>
    </row>
    <row r="254" spans="1:22">
      <c r="A254" t="e">
        <f>+#REF!</f>
        <v>#REF!</v>
      </c>
      <c r="B254" t="e">
        <f>+#REF!</f>
        <v>#REF!</v>
      </c>
      <c r="C254" t="e">
        <f>+#REF!</f>
        <v>#REF!</v>
      </c>
      <c r="D254" t="e">
        <f>+#REF!</f>
        <v>#REF!</v>
      </c>
      <c r="E254" t="e">
        <f>+#REF!</f>
        <v>#REF!</v>
      </c>
      <c r="F254" t="e">
        <f>+#REF!</f>
        <v>#REF!</v>
      </c>
      <c r="G254" t="e">
        <f>+#REF!</f>
        <v>#REF!</v>
      </c>
      <c r="H254" t="e">
        <f>+#REF!</f>
        <v>#REF!</v>
      </c>
      <c r="I254" t="e">
        <f>+#REF!</f>
        <v>#REF!</v>
      </c>
      <c r="J254" t="e">
        <f>+#REF!</f>
        <v>#REF!</v>
      </c>
      <c r="K254" t="e">
        <f>+#REF!</f>
        <v>#REF!</v>
      </c>
      <c r="L254" t="e">
        <f>+#REF!</f>
        <v>#REF!</v>
      </c>
      <c r="M254" t="e">
        <f>+#REF!</f>
        <v>#REF!</v>
      </c>
      <c r="N254" t="e">
        <f>+#REF!</f>
        <v>#REF!</v>
      </c>
      <c r="O254" t="e">
        <f>+#REF!</f>
        <v>#REF!</v>
      </c>
      <c r="P254" s="92" t="e">
        <f>+#REF!</f>
        <v>#REF!</v>
      </c>
      <c r="Q254" s="92" t="e">
        <f>+#REF!</f>
        <v>#REF!</v>
      </c>
      <c r="R254" s="92" t="e">
        <f>+#REF!</f>
        <v>#REF!</v>
      </c>
      <c r="S254" s="92"/>
      <c r="T254" s="92"/>
      <c r="U254" s="92" t="e">
        <f>+#REF!</f>
        <v>#REF!</v>
      </c>
      <c r="V254" s="92"/>
    </row>
    <row r="255" spans="1:22">
      <c r="A255" t="e">
        <f>+#REF!</f>
        <v>#REF!</v>
      </c>
      <c r="B255" t="e">
        <f>+#REF!</f>
        <v>#REF!</v>
      </c>
      <c r="C255" t="e">
        <f>+#REF!</f>
        <v>#REF!</v>
      </c>
      <c r="D255" t="e">
        <f>+#REF!</f>
        <v>#REF!</v>
      </c>
      <c r="E255" t="e">
        <f>+#REF!</f>
        <v>#REF!</v>
      </c>
      <c r="F255" t="e">
        <f>+#REF!</f>
        <v>#REF!</v>
      </c>
      <c r="G255" t="e">
        <f>+#REF!</f>
        <v>#REF!</v>
      </c>
      <c r="H255" t="e">
        <f>+#REF!</f>
        <v>#REF!</v>
      </c>
      <c r="I255" t="e">
        <f>+#REF!</f>
        <v>#REF!</v>
      </c>
      <c r="J255" t="e">
        <f>+#REF!</f>
        <v>#REF!</v>
      </c>
      <c r="K255" t="e">
        <f>+#REF!</f>
        <v>#REF!</v>
      </c>
      <c r="L255" t="e">
        <f>+#REF!</f>
        <v>#REF!</v>
      </c>
      <c r="M255" t="e">
        <f>+#REF!</f>
        <v>#REF!</v>
      </c>
      <c r="N255" t="e">
        <f>+#REF!</f>
        <v>#REF!</v>
      </c>
      <c r="O255" t="e">
        <f>+#REF!</f>
        <v>#REF!</v>
      </c>
      <c r="P255" s="92" t="e">
        <f>+#REF!</f>
        <v>#REF!</v>
      </c>
      <c r="Q255" s="92" t="e">
        <f>+#REF!</f>
        <v>#REF!</v>
      </c>
      <c r="R255" s="92" t="e">
        <f>+#REF!</f>
        <v>#REF!</v>
      </c>
      <c r="S255" s="92"/>
      <c r="T255" s="92"/>
      <c r="U255" s="92" t="e">
        <f>+#REF!</f>
        <v>#REF!</v>
      </c>
      <c r="V255" s="92"/>
    </row>
    <row r="256" spans="1:22">
      <c r="A256" t="e">
        <f>+#REF!</f>
        <v>#REF!</v>
      </c>
      <c r="B256" t="e">
        <f>+#REF!</f>
        <v>#REF!</v>
      </c>
      <c r="C256" t="e">
        <f>+#REF!</f>
        <v>#REF!</v>
      </c>
      <c r="D256" t="e">
        <f>+#REF!</f>
        <v>#REF!</v>
      </c>
      <c r="E256" t="e">
        <f>+#REF!</f>
        <v>#REF!</v>
      </c>
      <c r="F256" t="e">
        <f>+#REF!</f>
        <v>#REF!</v>
      </c>
      <c r="G256" t="e">
        <f>+#REF!</f>
        <v>#REF!</v>
      </c>
      <c r="H256" t="e">
        <f>+#REF!</f>
        <v>#REF!</v>
      </c>
      <c r="I256" t="e">
        <f>+#REF!</f>
        <v>#REF!</v>
      </c>
      <c r="J256" t="e">
        <f>+#REF!</f>
        <v>#REF!</v>
      </c>
      <c r="K256" t="e">
        <f>+#REF!</f>
        <v>#REF!</v>
      </c>
      <c r="L256" t="e">
        <f>+#REF!</f>
        <v>#REF!</v>
      </c>
      <c r="M256" t="e">
        <f>+#REF!</f>
        <v>#REF!</v>
      </c>
      <c r="N256" t="e">
        <f>+#REF!</f>
        <v>#REF!</v>
      </c>
      <c r="O256" t="e">
        <f>+#REF!</f>
        <v>#REF!</v>
      </c>
      <c r="P256" s="92" t="e">
        <f>+#REF!</f>
        <v>#REF!</v>
      </c>
      <c r="Q256" s="92" t="e">
        <f>+#REF!</f>
        <v>#REF!</v>
      </c>
      <c r="R256" s="92" t="e">
        <f>+#REF!</f>
        <v>#REF!</v>
      </c>
      <c r="S256" s="92"/>
      <c r="T256" s="92"/>
      <c r="U256" s="92" t="e">
        <f>+#REF!</f>
        <v>#REF!</v>
      </c>
      <c r="V256" s="92"/>
    </row>
    <row r="257" spans="1:22">
      <c r="A257" t="e">
        <f>+#REF!</f>
        <v>#REF!</v>
      </c>
      <c r="B257" t="e">
        <f>+#REF!</f>
        <v>#REF!</v>
      </c>
      <c r="C257" t="e">
        <f>+#REF!</f>
        <v>#REF!</v>
      </c>
      <c r="D257" t="e">
        <f>+#REF!</f>
        <v>#REF!</v>
      </c>
      <c r="E257" t="e">
        <f>+#REF!</f>
        <v>#REF!</v>
      </c>
      <c r="F257" t="e">
        <f>+#REF!</f>
        <v>#REF!</v>
      </c>
      <c r="G257" t="e">
        <f>+#REF!</f>
        <v>#REF!</v>
      </c>
      <c r="H257" t="e">
        <f>+#REF!</f>
        <v>#REF!</v>
      </c>
      <c r="I257" t="e">
        <f>+#REF!</f>
        <v>#REF!</v>
      </c>
      <c r="J257" t="e">
        <f>+#REF!</f>
        <v>#REF!</v>
      </c>
      <c r="K257" t="e">
        <f>+#REF!</f>
        <v>#REF!</v>
      </c>
      <c r="L257" t="e">
        <f>+#REF!</f>
        <v>#REF!</v>
      </c>
      <c r="M257" t="e">
        <f>+#REF!</f>
        <v>#REF!</v>
      </c>
      <c r="N257" t="e">
        <f>+#REF!</f>
        <v>#REF!</v>
      </c>
      <c r="O257" t="e">
        <f>+#REF!</f>
        <v>#REF!</v>
      </c>
      <c r="P257" s="92" t="e">
        <f>+#REF!</f>
        <v>#REF!</v>
      </c>
      <c r="Q257" s="92" t="e">
        <f>+#REF!</f>
        <v>#REF!</v>
      </c>
      <c r="R257" s="92" t="e">
        <f>+#REF!</f>
        <v>#REF!</v>
      </c>
      <c r="S257" s="92"/>
      <c r="T257" s="92"/>
      <c r="U257" s="92" t="e">
        <f>+#REF!</f>
        <v>#REF!</v>
      </c>
      <c r="V257" s="92"/>
    </row>
    <row r="258" spans="1:22">
      <c r="A258" t="e">
        <f>+#REF!</f>
        <v>#REF!</v>
      </c>
      <c r="B258" t="e">
        <f>+#REF!</f>
        <v>#REF!</v>
      </c>
      <c r="C258" t="e">
        <f>+#REF!</f>
        <v>#REF!</v>
      </c>
      <c r="D258" t="e">
        <f>+#REF!</f>
        <v>#REF!</v>
      </c>
      <c r="E258" t="e">
        <f>+#REF!</f>
        <v>#REF!</v>
      </c>
      <c r="F258" t="e">
        <f>+#REF!</f>
        <v>#REF!</v>
      </c>
      <c r="G258" t="e">
        <f>+#REF!</f>
        <v>#REF!</v>
      </c>
      <c r="H258" t="e">
        <f>+#REF!</f>
        <v>#REF!</v>
      </c>
      <c r="I258" t="e">
        <f>+#REF!</f>
        <v>#REF!</v>
      </c>
      <c r="J258" t="e">
        <f>+#REF!</f>
        <v>#REF!</v>
      </c>
      <c r="K258" t="e">
        <f>+#REF!</f>
        <v>#REF!</v>
      </c>
      <c r="L258" t="e">
        <f>+#REF!</f>
        <v>#REF!</v>
      </c>
      <c r="M258" t="e">
        <f>+#REF!</f>
        <v>#REF!</v>
      </c>
      <c r="N258" t="e">
        <f>+#REF!</f>
        <v>#REF!</v>
      </c>
      <c r="O258" t="e">
        <f>+#REF!</f>
        <v>#REF!</v>
      </c>
      <c r="P258" s="92" t="e">
        <f>+#REF!</f>
        <v>#REF!</v>
      </c>
      <c r="Q258" s="92" t="e">
        <f>+#REF!</f>
        <v>#REF!</v>
      </c>
      <c r="R258" s="92" t="e">
        <f>+#REF!</f>
        <v>#REF!</v>
      </c>
      <c r="S258" s="92"/>
      <c r="T258" s="92"/>
      <c r="U258" s="92" t="e">
        <f>+#REF!</f>
        <v>#REF!</v>
      </c>
      <c r="V258" s="92"/>
    </row>
    <row r="259" spans="1:22">
      <c r="A259" t="e">
        <f>+#REF!</f>
        <v>#REF!</v>
      </c>
      <c r="B259" t="e">
        <f>+#REF!</f>
        <v>#REF!</v>
      </c>
      <c r="C259" t="e">
        <f>+#REF!</f>
        <v>#REF!</v>
      </c>
      <c r="D259" t="e">
        <f>+#REF!</f>
        <v>#REF!</v>
      </c>
      <c r="E259" t="e">
        <f>+#REF!</f>
        <v>#REF!</v>
      </c>
      <c r="F259" t="e">
        <f>+#REF!</f>
        <v>#REF!</v>
      </c>
      <c r="G259" t="e">
        <f>+#REF!</f>
        <v>#REF!</v>
      </c>
      <c r="H259" t="e">
        <f>+#REF!</f>
        <v>#REF!</v>
      </c>
      <c r="I259" t="e">
        <f>+#REF!</f>
        <v>#REF!</v>
      </c>
      <c r="J259" t="e">
        <f>+#REF!</f>
        <v>#REF!</v>
      </c>
      <c r="K259" t="e">
        <f>+#REF!</f>
        <v>#REF!</v>
      </c>
      <c r="L259" t="e">
        <f>+#REF!</f>
        <v>#REF!</v>
      </c>
      <c r="M259" t="e">
        <f>+#REF!</f>
        <v>#REF!</v>
      </c>
      <c r="N259" t="e">
        <f>+#REF!</f>
        <v>#REF!</v>
      </c>
      <c r="O259" t="e">
        <f>+#REF!</f>
        <v>#REF!</v>
      </c>
      <c r="P259" s="92" t="e">
        <f>+#REF!</f>
        <v>#REF!</v>
      </c>
      <c r="Q259" s="92" t="e">
        <f>+#REF!</f>
        <v>#REF!</v>
      </c>
      <c r="R259" s="92" t="e">
        <f>+#REF!</f>
        <v>#REF!</v>
      </c>
      <c r="S259" s="92"/>
      <c r="T259" s="92"/>
      <c r="U259" s="92" t="e">
        <f>+#REF!</f>
        <v>#REF!</v>
      </c>
      <c r="V259" s="92"/>
    </row>
    <row r="260" spans="1:22">
      <c r="A260" t="e">
        <f>+#REF!</f>
        <v>#REF!</v>
      </c>
      <c r="B260" t="e">
        <f>+#REF!</f>
        <v>#REF!</v>
      </c>
      <c r="C260" t="e">
        <f>+#REF!</f>
        <v>#REF!</v>
      </c>
      <c r="D260" t="e">
        <f>+#REF!</f>
        <v>#REF!</v>
      </c>
      <c r="E260" t="e">
        <f>+#REF!</f>
        <v>#REF!</v>
      </c>
      <c r="F260" t="e">
        <f>+#REF!</f>
        <v>#REF!</v>
      </c>
      <c r="G260" t="e">
        <f>+#REF!</f>
        <v>#REF!</v>
      </c>
      <c r="H260" t="e">
        <f>+#REF!</f>
        <v>#REF!</v>
      </c>
      <c r="I260" t="e">
        <f>+#REF!</f>
        <v>#REF!</v>
      </c>
      <c r="J260" t="e">
        <f>+#REF!</f>
        <v>#REF!</v>
      </c>
      <c r="K260" t="e">
        <f>+#REF!</f>
        <v>#REF!</v>
      </c>
      <c r="L260" t="e">
        <f>+#REF!</f>
        <v>#REF!</v>
      </c>
      <c r="M260" t="e">
        <f>+#REF!</f>
        <v>#REF!</v>
      </c>
      <c r="N260" t="e">
        <f>+#REF!</f>
        <v>#REF!</v>
      </c>
      <c r="O260" t="e">
        <f>+#REF!</f>
        <v>#REF!</v>
      </c>
      <c r="P260" s="92" t="e">
        <f>+#REF!</f>
        <v>#REF!</v>
      </c>
      <c r="Q260" s="92" t="e">
        <f>+#REF!</f>
        <v>#REF!</v>
      </c>
      <c r="R260" s="92" t="e">
        <f>+#REF!</f>
        <v>#REF!</v>
      </c>
      <c r="S260" s="92"/>
      <c r="T260" s="92"/>
      <c r="U260" s="92" t="e">
        <f>+#REF!</f>
        <v>#REF!</v>
      </c>
      <c r="V260" s="92"/>
    </row>
    <row r="261" spans="1:22">
      <c r="A261" t="e">
        <f>+#REF!</f>
        <v>#REF!</v>
      </c>
      <c r="B261" t="e">
        <f>+#REF!</f>
        <v>#REF!</v>
      </c>
      <c r="C261" t="e">
        <f>+#REF!</f>
        <v>#REF!</v>
      </c>
      <c r="D261" t="e">
        <f>+#REF!</f>
        <v>#REF!</v>
      </c>
      <c r="E261" t="e">
        <f>+#REF!</f>
        <v>#REF!</v>
      </c>
      <c r="F261" t="e">
        <f>+#REF!</f>
        <v>#REF!</v>
      </c>
      <c r="G261" t="e">
        <f>+#REF!</f>
        <v>#REF!</v>
      </c>
      <c r="H261" t="e">
        <f>+#REF!</f>
        <v>#REF!</v>
      </c>
      <c r="I261" t="e">
        <f>+#REF!</f>
        <v>#REF!</v>
      </c>
      <c r="J261" t="e">
        <f>+#REF!</f>
        <v>#REF!</v>
      </c>
      <c r="K261" t="e">
        <f>+#REF!</f>
        <v>#REF!</v>
      </c>
      <c r="L261" t="e">
        <f>+#REF!</f>
        <v>#REF!</v>
      </c>
      <c r="M261" t="e">
        <f>+#REF!</f>
        <v>#REF!</v>
      </c>
      <c r="N261" t="e">
        <f>+#REF!</f>
        <v>#REF!</v>
      </c>
      <c r="O261" t="e">
        <f>+#REF!</f>
        <v>#REF!</v>
      </c>
      <c r="P261" s="92" t="e">
        <f>+#REF!</f>
        <v>#REF!</v>
      </c>
      <c r="Q261" s="92" t="e">
        <f>+#REF!</f>
        <v>#REF!</v>
      </c>
      <c r="R261" s="92" t="e">
        <f>+#REF!</f>
        <v>#REF!</v>
      </c>
      <c r="S261" s="92"/>
      <c r="T261" s="92"/>
      <c r="U261" s="92" t="e">
        <f>+#REF!</f>
        <v>#REF!</v>
      </c>
      <c r="V261" s="92"/>
    </row>
    <row r="262" spans="1:22">
      <c r="A262" t="e">
        <f>+#REF!</f>
        <v>#REF!</v>
      </c>
      <c r="B262" t="e">
        <f>+#REF!</f>
        <v>#REF!</v>
      </c>
      <c r="C262" t="e">
        <f>+#REF!</f>
        <v>#REF!</v>
      </c>
      <c r="D262" t="e">
        <f>+#REF!</f>
        <v>#REF!</v>
      </c>
      <c r="E262" t="e">
        <f>+#REF!</f>
        <v>#REF!</v>
      </c>
      <c r="F262" t="e">
        <f>+#REF!</f>
        <v>#REF!</v>
      </c>
      <c r="G262" t="e">
        <f>+#REF!</f>
        <v>#REF!</v>
      </c>
      <c r="H262" t="e">
        <f>+#REF!</f>
        <v>#REF!</v>
      </c>
      <c r="I262" t="e">
        <f>+#REF!</f>
        <v>#REF!</v>
      </c>
      <c r="J262" t="e">
        <f>+#REF!</f>
        <v>#REF!</v>
      </c>
      <c r="K262" t="e">
        <f>+#REF!</f>
        <v>#REF!</v>
      </c>
      <c r="L262" t="e">
        <f>+#REF!</f>
        <v>#REF!</v>
      </c>
      <c r="M262" t="e">
        <f>+#REF!</f>
        <v>#REF!</v>
      </c>
      <c r="N262" t="e">
        <f>+#REF!</f>
        <v>#REF!</v>
      </c>
      <c r="O262" t="e">
        <f>+#REF!</f>
        <v>#REF!</v>
      </c>
      <c r="P262" s="92" t="e">
        <f>+#REF!</f>
        <v>#REF!</v>
      </c>
      <c r="Q262" s="92" t="e">
        <f>+#REF!</f>
        <v>#REF!</v>
      </c>
      <c r="R262" s="92" t="e">
        <f>+#REF!</f>
        <v>#REF!</v>
      </c>
      <c r="S262" s="92"/>
      <c r="T262" s="92"/>
      <c r="U262" s="92" t="e">
        <f>+#REF!</f>
        <v>#REF!</v>
      </c>
      <c r="V262" s="92"/>
    </row>
    <row r="263" spans="1:22">
      <c r="A263" t="e">
        <f>+#REF!</f>
        <v>#REF!</v>
      </c>
      <c r="B263" t="e">
        <f>+#REF!</f>
        <v>#REF!</v>
      </c>
      <c r="C263" t="e">
        <f>+#REF!</f>
        <v>#REF!</v>
      </c>
      <c r="D263" t="e">
        <f>+#REF!</f>
        <v>#REF!</v>
      </c>
      <c r="E263" t="e">
        <f>+#REF!</f>
        <v>#REF!</v>
      </c>
      <c r="F263" t="e">
        <f>+#REF!</f>
        <v>#REF!</v>
      </c>
      <c r="G263" t="e">
        <f>+#REF!</f>
        <v>#REF!</v>
      </c>
      <c r="H263" t="e">
        <f>+#REF!</f>
        <v>#REF!</v>
      </c>
      <c r="I263" t="e">
        <f>+#REF!</f>
        <v>#REF!</v>
      </c>
      <c r="J263" t="e">
        <f>+#REF!</f>
        <v>#REF!</v>
      </c>
      <c r="K263" t="e">
        <f>+#REF!</f>
        <v>#REF!</v>
      </c>
      <c r="L263" t="e">
        <f>+#REF!</f>
        <v>#REF!</v>
      </c>
      <c r="M263" t="e">
        <f>+#REF!</f>
        <v>#REF!</v>
      </c>
      <c r="N263" t="e">
        <f>+#REF!</f>
        <v>#REF!</v>
      </c>
      <c r="O263" t="e">
        <f>+#REF!</f>
        <v>#REF!</v>
      </c>
      <c r="P263" s="92" t="e">
        <f>+#REF!</f>
        <v>#REF!</v>
      </c>
      <c r="Q263" s="92" t="e">
        <f>+#REF!</f>
        <v>#REF!</v>
      </c>
      <c r="R263" s="92" t="e">
        <f>+#REF!</f>
        <v>#REF!</v>
      </c>
      <c r="S263" s="92"/>
      <c r="T263" s="92"/>
      <c r="U263" s="92" t="e">
        <f>+#REF!</f>
        <v>#REF!</v>
      </c>
      <c r="V263" s="92"/>
    </row>
    <row r="264" spans="1:22">
      <c r="A264" t="e">
        <f>+#REF!</f>
        <v>#REF!</v>
      </c>
      <c r="B264" t="e">
        <f>+#REF!</f>
        <v>#REF!</v>
      </c>
      <c r="C264" t="e">
        <f>+#REF!</f>
        <v>#REF!</v>
      </c>
      <c r="D264" t="e">
        <f>+#REF!</f>
        <v>#REF!</v>
      </c>
      <c r="E264" t="e">
        <f>+#REF!</f>
        <v>#REF!</v>
      </c>
      <c r="F264" t="e">
        <f>+#REF!</f>
        <v>#REF!</v>
      </c>
      <c r="G264" t="e">
        <f>+#REF!</f>
        <v>#REF!</v>
      </c>
      <c r="H264" t="e">
        <f>+#REF!</f>
        <v>#REF!</v>
      </c>
      <c r="I264" t="e">
        <f>+#REF!</f>
        <v>#REF!</v>
      </c>
      <c r="J264" t="e">
        <f>+#REF!</f>
        <v>#REF!</v>
      </c>
      <c r="K264" t="e">
        <f>+#REF!</f>
        <v>#REF!</v>
      </c>
      <c r="L264" t="e">
        <f>+#REF!</f>
        <v>#REF!</v>
      </c>
      <c r="M264" t="e">
        <f>+#REF!</f>
        <v>#REF!</v>
      </c>
      <c r="N264" t="e">
        <f>+#REF!</f>
        <v>#REF!</v>
      </c>
      <c r="O264" t="e">
        <f>+#REF!</f>
        <v>#REF!</v>
      </c>
      <c r="P264" s="92" t="e">
        <f>+#REF!</f>
        <v>#REF!</v>
      </c>
      <c r="Q264" s="92" t="e">
        <f>+#REF!</f>
        <v>#REF!</v>
      </c>
      <c r="R264" s="92" t="e">
        <f>+#REF!</f>
        <v>#REF!</v>
      </c>
      <c r="S264" s="92"/>
      <c r="T264" s="92"/>
      <c r="U264" s="92" t="e">
        <f>+#REF!</f>
        <v>#REF!</v>
      </c>
      <c r="V264" s="92"/>
    </row>
    <row r="265" spans="1:22">
      <c r="A265" t="e">
        <f>+#REF!</f>
        <v>#REF!</v>
      </c>
      <c r="B265" t="e">
        <f>+#REF!</f>
        <v>#REF!</v>
      </c>
      <c r="C265" t="e">
        <f>+#REF!</f>
        <v>#REF!</v>
      </c>
      <c r="D265" t="e">
        <f>+#REF!</f>
        <v>#REF!</v>
      </c>
      <c r="E265" t="e">
        <f>+#REF!</f>
        <v>#REF!</v>
      </c>
      <c r="F265" t="e">
        <f>+#REF!</f>
        <v>#REF!</v>
      </c>
      <c r="G265" t="e">
        <f>+#REF!</f>
        <v>#REF!</v>
      </c>
      <c r="H265" t="e">
        <f>+#REF!</f>
        <v>#REF!</v>
      </c>
      <c r="I265" t="e">
        <f>+#REF!</f>
        <v>#REF!</v>
      </c>
      <c r="J265" t="e">
        <f>+#REF!</f>
        <v>#REF!</v>
      </c>
      <c r="K265" t="e">
        <f>+#REF!</f>
        <v>#REF!</v>
      </c>
      <c r="L265" t="e">
        <f>+#REF!</f>
        <v>#REF!</v>
      </c>
      <c r="M265" t="e">
        <f>+#REF!</f>
        <v>#REF!</v>
      </c>
      <c r="N265" t="e">
        <f>+#REF!</f>
        <v>#REF!</v>
      </c>
      <c r="O265" t="e">
        <f>+#REF!</f>
        <v>#REF!</v>
      </c>
      <c r="P265" s="92" t="e">
        <f>+#REF!</f>
        <v>#REF!</v>
      </c>
      <c r="Q265" s="92" t="e">
        <f>+#REF!</f>
        <v>#REF!</v>
      </c>
      <c r="R265" s="92" t="e">
        <f>+#REF!</f>
        <v>#REF!</v>
      </c>
      <c r="S265" s="92"/>
      <c r="T265" s="92"/>
      <c r="U265" s="92" t="e">
        <f>+#REF!</f>
        <v>#REF!</v>
      </c>
      <c r="V265" s="92"/>
    </row>
    <row r="266" spans="1:22">
      <c r="A266" t="e">
        <f>+#REF!</f>
        <v>#REF!</v>
      </c>
      <c r="B266" t="e">
        <f>+#REF!</f>
        <v>#REF!</v>
      </c>
      <c r="C266" t="e">
        <f>+#REF!</f>
        <v>#REF!</v>
      </c>
      <c r="D266" t="e">
        <f>+#REF!</f>
        <v>#REF!</v>
      </c>
      <c r="E266" t="e">
        <f>+#REF!</f>
        <v>#REF!</v>
      </c>
      <c r="F266" t="e">
        <f>+#REF!</f>
        <v>#REF!</v>
      </c>
      <c r="G266" t="e">
        <f>+#REF!</f>
        <v>#REF!</v>
      </c>
      <c r="H266" t="e">
        <f>+#REF!</f>
        <v>#REF!</v>
      </c>
      <c r="I266" t="e">
        <f>+#REF!</f>
        <v>#REF!</v>
      </c>
      <c r="J266" t="e">
        <f>+#REF!</f>
        <v>#REF!</v>
      </c>
      <c r="K266" t="e">
        <f>+#REF!</f>
        <v>#REF!</v>
      </c>
      <c r="L266" t="e">
        <f>+#REF!</f>
        <v>#REF!</v>
      </c>
      <c r="M266" t="e">
        <f>+#REF!</f>
        <v>#REF!</v>
      </c>
      <c r="N266" t="e">
        <f>+#REF!</f>
        <v>#REF!</v>
      </c>
      <c r="O266" t="e">
        <f>+#REF!</f>
        <v>#REF!</v>
      </c>
      <c r="P266" s="92" t="e">
        <f>+#REF!</f>
        <v>#REF!</v>
      </c>
      <c r="Q266" s="92" t="e">
        <f>+#REF!</f>
        <v>#REF!</v>
      </c>
      <c r="R266" s="92" t="e">
        <f>+#REF!</f>
        <v>#REF!</v>
      </c>
      <c r="S266" s="92"/>
      <c r="T266" s="92"/>
      <c r="U266" s="92" t="e">
        <f>+#REF!</f>
        <v>#REF!</v>
      </c>
      <c r="V266" s="92"/>
    </row>
    <row r="267" spans="1:22">
      <c r="A267" t="e">
        <f>+#REF!</f>
        <v>#REF!</v>
      </c>
      <c r="B267" t="e">
        <f>+#REF!</f>
        <v>#REF!</v>
      </c>
      <c r="C267" t="e">
        <f>+#REF!</f>
        <v>#REF!</v>
      </c>
      <c r="D267" t="e">
        <f>+#REF!</f>
        <v>#REF!</v>
      </c>
      <c r="E267" t="e">
        <f>+#REF!</f>
        <v>#REF!</v>
      </c>
      <c r="F267" t="e">
        <f>+#REF!</f>
        <v>#REF!</v>
      </c>
      <c r="G267" t="e">
        <f>+#REF!</f>
        <v>#REF!</v>
      </c>
      <c r="H267" t="e">
        <f>+#REF!</f>
        <v>#REF!</v>
      </c>
      <c r="I267" t="e">
        <f>+#REF!</f>
        <v>#REF!</v>
      </c>
      <c r="J267" t="e">
        <f>+#REF!</f>
        <v>#REF!</v>
      </c>
      <c r="K267" t="e">
        <f>+#REF!</f>
        <v>#REF!</v>
      </c>
      <c r="L267" t="e">
        <f>+#REF!</f>
        <v>#REF!</v>
      </c>
      <c r="M267" t="e">
        <f>+#REF!</f>
        <v>#REF!</v>
      </c>
      <c r="N267" t="e">
        <f>+#REF!</f>
        <v>#REF!</v>
      </c>
      <c r="O267" t="e">
        <f>+#REF!</f>
        <v>#REF!</v>
      </c>
      <c r="P267" s="92" t="e">
        <f>+#REF!</f>
        <v>#REF!</v>
      </c>
      <c r="Q267" s="92" t="e">
        <f>+#REF!</f>
        <v>#REF!</v>
      </c>
      <c r="R267" s="92" t="e">
        <f>+#REF!</f>
        <v>#REF!</v>
      </c>
      <c r="S267" s="92"/>
      <c r="T267" s="92"/>
      <c r="U267" s="92" t="e">
        <f>+#REF!</f>
        <v>#REF!</v>
      </c>
      <c r="V267" s="92"/>
    </row>
    <row r="268" spans="1:22">
      <c r="A268" t="e">
        <f>+#REF!</f>
        <v>#REF!</v>
      </c>
      <c r="B268" t="e">
        <f>+#REF!</f>
        <v>#REF!</v>
      </c>
      <c r="C268" t="e">
        <f>+#REF!</f>
        <v>#REF!</v>
      </c>
      <c r="D268" t="e">
        <f>+#REF!</f>
        <v>#REF!</v>
      </c>
      <c r="E268" t="e">
        <f>+#REF!</f>
        <v>#REF!</v>
      </c>
      <c r="F268" t="e">
        <f>+#REF!</f>
        <v>#REF!</v>
      </c>
      <c r="G268" t="e">
        <f>+#REF!</f>
        <v>#REF!</v>
      </c>
      <c r="H268" t="e">
        <f>+#REF!</f>
        <v>#REF!</v>
      </c>
      <c r="I268" t="e">
        <f>+#REF!</f>
        <v>#REF!</v>
      </c>
      <c r="J268" t="e">
        <f>+#REF!</f>
        <v>#REF!</v>
      </c>
      <c r="K268" t="e">
        <f>+#REF!</f>
        <v>#REF!</v>
      </c>
      <c r="L268" t="e">
        <f>+#REF!</f>
        <v>#REF!</v>
      </c>
      <c r="M268" t="e">
        <f>+#REF!</f>
        <v>#REF!</v>
      </c>
      <c r="N268" t="e">
        <f>+#REF!</f>
        <v>#REF!</v>
      </c>
      <c r="O268" t="e">
        <f>+#REF!</f>
        <v>#REF!</v>
      </c>
      <c r="P268" s="92" t="e">
        <f>+#REF!</f>
        <v>#REF!</v>
      </c>
      <c r="Q268" s="92" t="e">
        <f>+#REF!</f>
        <v>#REF!</v>
      </c>
      <c r="R268" s="92" t="e">
        <f>+#REF!</f>
        <v>#REF!</v>
      </c>
      <c r="S268" s="92"/>
      <c r="T268" s="92"/>
      <c r="U268" s="92" t="e">
        <f>+#REF!</f>
        <v>#REF!</v>
      </c>
      <c r="V268" s="92"/>
    </row>
    <row r="269" spans="1:22">
      <c r="A269" t="e">
        <f>+#REF!</f>
        <v>#REF!</v>
      </c>
      <c r="B269" t="e">
        <f>+#REF!</f>
        <v>#REF!</v>
      </c>
      <c r="C269" t="e">
        <f>+#REF!</f>
        <v>#REF!</v>
      </c>
      <c r="D269" t="e">
        <f>+#REF!</f>
        <v>#REF!</v>
      </c>
      <c r="E269" t="e">
        <f>+#REF!</f>
        <v>#REF!</v>
      </c>
      <c r="F269" t="e">
        <f>+#REF!</f>
        <v>#REF!</v>
      </c>
      <c r="G269" t="e">
        <f>+#REF!</f>
        <v>#REF!</v>
      </c>
      <c r="H269" t="e">
        <f>+#REF!</f>
        <v>#REF!</v>
      </c>
      <c r="I269" t="e">
        <f>+#REF!</f>
        <v>#REF!</v>
      </c>
      <c r="J269" t="e">
        <f>+#REF!</f>
        <v>#REF!</v>
      </c>
      <c r="K269" t="e">
        <f>+#REF!</f>
        <v>#REF!</v>
      </c>
      <c r="L269" t="e">
        <f>+#REF!</f>
        <v>#REF!</v>
      </c>
      <c r="M269" t="e">
        <f>+#REF!</f>
        <v>#REF!</v>
      </c>
      <c r="N269" t="e">
        <f>+#REF!</f>
        <v>#REF!</v>
      </c>
      <c r="O269" t="e">
        <f>+#REF!</f>
        <v>#REF!</v>
      </c>
      <c r="P269" s="92" t="e">
        <f>+#REF!</f>
        <v>#REF!</v>
      </c>
      <c r="Q269" s="92" t="e">
        <f>+#REF!</f>
        <v>#REF!</v>
      </c>
      <c r="R269" s="92" t="e">
        <f>+#REF!</f>
        <v>#REF!</v>
      </c>
      <c r="S269" s="92"/>
      <c r="T269" s="92"/>
      <c r="U269" s="92" t="e">
        <f>+#REF!</f>
        <v>#REF!</v>
      </c>
      <c r="V269" s="92"/>
    </row>
    <row r="270" spans="1:22">
      <c r="A270" t="e">
        <f>+#REF!</f>
        <v>#REF!</v>
      </c>
      <c r="B270" t="e">
        <f>+#REF!</f>
        <v>#REF!</v>
      </c>
      <c r="C270" t="e">
        <f>+#REF!</f>
        <v>#REF!</v>
      </c>
      <c r="D270" t="e">
        <f>+#REF!</f>
        <v>#REF!</v>
      </c>
      <c r="E270" t="e">
        <f>+#REF!</f>
        <v>#REF!</v>
      </c>
      <c r="F270" t="e">
        <f>+#REF!</f>
        <v>#REF!</v>
      </c>
      <c r="G270" t="e">
        <f>+#REF!</f>
        <v>#REF!</v>
      </c>
      <c r="H270" t="e">
        <f>+#REF!</f>
        <v>#REF!</v>
      </c>
      <c r="I270" t="e">
        <f>+#REF!</f>
        <v>#REF!</v>
      </c>
      <c r="J270" t="e">
        <f>+#REF!</f>
        <v>#REF!</v>
      </c>
      <c r="K270" t="e">
        <f>+#REF!</f>
        <v>#REF!</v>
      </c>
      <c r="L270" t="e">
        <f>+#REF!</f>
        <v>#REF!</v>
      </c>
      <c r="M270" t="e">
        <f>+#REF!</f>
        <v>#REF!</v>
      </c>
      <c r="N270" t="e">
        <f>+#REF!</f>
        <v>#REF!</v>
      </c>
      <c r="O270" t="e">
        <f>+#REF!</f>
        <v>#REF!</v>
      </c>
      <c r="P270" s="92" t="e">
        <f>+#REF!</f>
        <v>#REF!</v>
      </c>
      <c r="Q270" s="92" t="e">
        <f>+#REF!</f>
        <v>#REF!</v>
      </c>
      <c r="R270" s="92" t="e">
        <f>+#REF!</f>
        <v>#REF!</v>
      </c>
      <c r="S270" s="92"/>
      <c r="T270" s="92"/>
      <c r="U270" s="92" t="e">
        <f>+#REF!</f>
        <v>#REF!</v>
      </c>
      <c r="V270" s="92"/>
    </row>
    <row r="271" spans="1:22">
      <c r="A271" t="e">
        <f>+#REF!</f>
        <v>#REF!</v>
      </c>
      <c r="B271" t="e">
        <f>+#REF!</f>
        <v>#REF!</v>
      </c>
      <c r="C271" t="e">
        <f>+#REF!</f>
        <v>#REF!</v>
      </c>
      <c r="D271" t="e">
        <f>+#REF!</f>
        <v>#REF!</v>
      </c>
      <c r="E271" t="e">
        <f>+#REF!</f>
        <v>#REF!</v>
      </c>
      <c r="F271" t="e">
        <f>+#REF!</f>
        <v>#REF!</v>
      </c>
      <c r="G271" t="e">
        <f>+#REF!</f>
        <v>#REF!</v>
      </c>
      <c r="H271" t="e">
        <f>+#REF!</f>
        <v>#REF!</v>
      </c>
      <c r="I271" t="e">
        <f>+#REF!</f>
        <v>#REF!</v>
      </c>
      <c r="J271" t="e">
        <f>+#REF!</f>
        <v>#REF!</v>
      </c>
      <c r="K271" t="e">
        <f>+#REF!</f>
        <v>#REF!</v>
      </c>
      <c r="L271" t="e">
        <f>+#REF!</f>
        <v>#REF!</v>
      </c>
      <c r="M271" t="e">
        <f>+#REF!</f>
        <v>#REF!</v>
      </c>
      <c r="N271" t="e">
        <f>+#REF!</f>
        <v>#REF!</v>
      </c>
      <c r="O271" t="e">
        <f>+#REF!</f>
        <v>#REF!</v>
      </c>
      <c r="P271" s="92" t="e">
        <f>+#REF!</f>
        <v>#REF!</v>
      </c>
      <c r="Q271" s="92" t="e">
        <f>+#REF!</f>
        <v>#REF!</v>
      </c>
      <c r="R271" s="92" t="e">
        <f>+#REF!</f>
        <v>#REF!</v>
      </c>
      <c r="S271" s="92"/>
      <c r="T271" s="92"/>
      <c r="U271" s="92" t="e">
        <f>+#REF!</f>
        <v>#REF!</v>
      </c>
      <c r="V271" s="92"/>
    </row>
    <row r="272" spans="1:22">
      <c r="A272" t="e">
        <f>+#REF!</f>
        <v>#REF!</v>
      </c>
      <c r="B272" t="e">
        <f>+#REF!</f>
        <v>#REF!</v>
      </c>
      <c r="C272" t="e">
        <f>+#REF!</f>
        <v>#REF!</v>
      </c>
      <c r="D272" t="e">
        <f>+#REF!</f>
        <v>#REF!</v>
      </c>
      <c r="E272" t="e">
        <f>+#REF!</f>
        <v>#REF!</v>
      </c>
      <c r="F272" t="e">
        <f>+#REF!</f>
        <v>#REF!</v>
      </c>
      <c r="G272" t="e">
        <f>+#REF!</f>
        <v>#REF!</v>
      </c>
      <c r="H272" t="e">
        <f>+#REF!</f>
        <v>#REF!</v>
      </c>
      <c r="I272" t="e">
        <f>+#REF!</f>
        <v>#REF!</v>
      </c>
      <c r="J272" t="e">
        <f>+#REF!</f>
        <v>#REF!</v>
      </c>
      <c r="K272" t="e">
        <f>+#REF!</f>
        <v>#REF!</v>
      </c>
      <c r="L272" t="e">
        <f>+#REF!</f>
        <v>#REF!</v>
      </c>
      <c r="M272" t="e">
        <f>+#REF!</f>
        <v>#REF!</v>
      </c>
      <c r="N272" t="e">
        <f>+#REF!</f>
        <v>#REF!</v>
      </c>
      <c r="O272" t="e">
        <f>+#REF!</f>
        <v>#REF!</v>
      </c>
      <c r="P272" s="92" t="e">
        <f>+#REF!</f>
        <v>#REF!</v>
      </c>
      <c r="Q272" s="92" t="e">
        <f>+#REF!</f>
        <v>#REF!</v>
      </c>
      <c r="R272" s="92" t="e">
        <f>+#REF!</f>
        <v>#REF!</v>
      </c>
      <c r="S272" s="92"/>
      <c r="T272" s="92"/>
      <c r="U272" s="92" t="e">
        <f>+#REF!</f>
        <v>#REF!</v>
      </c>
      <c r="V272" s="92"/>
    </row>
    <row r="273" spans="1:22">
      <c r="A273" t="e">
        <f>+#REF!</f>
        <v>#REF!</v>
      </c>
      <c r="B273" t="e">
        <f>+#REF!</f>
        <v>#REF!</v>
      </c>
      <c r="C273" t="e">
        <f>+#REF!</f>
        <v>#REF!</v>
      </c>
      <c r="D273" t="e">
        <f>+#REF!</f>
        <v>#REF!</v>
      </c>
      <c r="E273" t="e">
        <f>+#REF!</f>
        <v>#REF!</v>
      </c>
      <c r="F273" t="e">
        <f>+#REF!</f>
        <v>#REF!</v>
      </c>
      <c r="G273" t="e">
        <f>+#REF!</f>
        <v>#REF!</v>
      </c>
      <c r="H273" t="e">
        <f>+#REF!</f>
        <v>#REF!</v>
      </c>
      <c r="I273" t="e">
        <f>+#REF!</f>
        <v>#REF!</v>
      </c>
      <c r="J273" t="e">
        <f>+#REF!</f>
        <v>#REF!</v>
      </c>
      <c r="K273" t="e">
        <f>+#REF!</f>
        <v>#REF!</v>
      </c>
      <c r="L273" t="e">
        <f>+#REF!</f>
        <v>#REF!</v>
      </c>
      <c r="M273" t="e">
        <f>+#REF!</f>
        <v>#REF!</v>
      </c>
      <c r="N273" t="e">
        <f>+#REF!</f>
        <v>#REF!</v>
      </c>
      <c r="O273" t="e">
        <f>+#REF!</f>
        <v>#REF!</v>
      </c>
      <c r="P273" s="92" t="e">
        <f>+#REF!</f>
        <v>#REF!</v>
      </c>
      <c r="Q273" s="92" t="e">
        <f>+#REF!</f>
        <v>#REF!</v>
      </c>
      <c r="R273" s="92" t="e">
        <f>+#REF!</f>
        <v>#REF!</v>
      </c>
      <c r="S273" s="92"/>
      <c r="T273" s="92"/>
      <c r="U273" s="92" t="e">
        <f>+#REF!</f>
        <v>#REF!</v>
      </c>
      <c r="V273" s="92"/>
    </row>
    <row r="274" spans="1:22">
      <c r="A274" t="e">
        <f>+#REF!</f>
        <v>#REF!</v>
      </c>
      <c r="B274" t="e">
        <f>+#REF!</f>
        <v>#REF!</v>
      </c>
      <c r="C274" t="e">
        <f>+#REF!</f>
        <v>#REF!</v>
      </c>
      <c r="D274" t="e">
        <f>+#REF!</f>
        <v>#REF!</v>
      </c>
      <c r="E274" t="e">
        <f>+#REF!</f>
        <v>#REF!</v>
      </c>
      <c r="F274" t="e">
        <f>+#REF!</f>
        <v>#REF!</v>
      </c>
      <c r="G274" t="e">
        <f>+#REF!</f>
        <v>#REF!</v>
      </c>
      <c r="H274" t="e">
        <f>+#REF!</f>
        <v>#REF!</v>
      </c>
      <c r="I274" t="e">
        <f>+#REF!</f>
        <v>#REF!</v>
      </c>
      <c r="J274" t="e">
        <f>+#REF!</f>
        <v>#REF!</v>
      </c>
      <c r="K274" t="e">
        <f>+#REF!</f>
        <v>#REF!</v>
      </c>
      <c r="L274" t="e">
        <f>+#REF!</f>
        <v>#REF!</v>
      </c>
      <c r="M274" t="e">
        <f>+#REF!</f>
        <v>#REF!</v>
      </c>
      <c r="N274" t="e">
        <f>+#REF!</f>
        <v>#REF!</v>
      </c>
      <c r="O274" t="e">
        <f>+#REF!</f>
        <v>#REF!</v>
      </c>
      <c r="P274" s="92" t="e">
        <f>+#REF!</f>
        <v>#REF!</v>
      </c>
      <c r="Q274" s="92" t="e">
        <f>+#REF!</f>
        <v>#REF!</v>
      </c>
      <c r="R274" s="92" t="e">
        <f>+#REF!</f>
        <v>#REF!</v>
      </c>
      <c r="S274" s="92"/>
      <c r="T274" s="92"/>
      <c r="U274" s="92" t="e">
        <f>+#REF!</f>
        <v>#REF!</v>
      </c>
      <c r="V274" s="92"/>
    </row>
    <row r="275" spans="1:22">
      <c r="A275" t="e">
        <f>+#REF!</f>
        <v>#REF!</v>
      </c>
      <c r="B275" t="e">
        <f>+#REF!</f>
        <v>#REF!</v>
      </c>
      <c r="C275" t="e">
        <f>+#REF!</f>
        <v>#REF!</v>
      </c>
      <c r="D275" t="e">
        <f>+#REF!</f>
        <v>#REF!</v>
      </c>
      <c r="E275" t="e">
        <f>+#REF!</f>
        <v>#REF!</v>
      </c>
      <c r="F275" t="e">
        <f>+#REF!</f>
        <v>#REF!</v>
      </c>
      <c r="G275" t="e">
        <f>+#REF!</f>
        <v>#REF!</v>
      </c>
      <c r="H275" t="e">
        <f>+#REF!</f>
        <v>#REF!</v>
      </c>
      <c r="I275" t="e">
        <f>+#REF!</f>
        <v>#REF!</v>
      </c>
      <c r="J275" t="e">
        <f>+#REF!</f>
        <v>#REF!</v>
      </c>
      <c r="K275" t="e">
        <f>+#REF!</f>
        <v>#REF!</v>
      </c>
      <c r="L275" t="e">
        <f>+#REF!</f>
        <v>#REF!</v>
      </c>
      <c r="M275" t="e">
        <f>+#REF!</f>
        <v>#REF!</v>
      </c>
      <c r="N275" t="e">
        <f>+#REF!</f>
        <v>#REF!</v>
      </c>
      <c r="O275" t="e">
        <f>+#REF!</f>
        <v>#REF!</v>
      </c>
      <c r="P275" s="92" t="e">
        <f>+#REF!</f>
        <v>#REF!</v>
      </c>
      <c r="Q275" s="92" t="e">
        <f>+#REF!</f>
        <v>#REF!</v>
      </c>
      <c r="R275" s="92" t="e">
        <f>+#REF!</f>
        <v>#REF!</v>
      </c>
      <c r="S275" s="92"/>
      <c r="T275" s="92"/>
      <c r="U275" s="92" t="e">
        <f>+#REF!</f>
        <v>#REF!</v>
      </c>
      <c r="V275" s="92"/>
    </row>
    <row r="276" spans="1:22">
      <c r="A276" t="e">
        <f>+#REF!</f>
        <v>#REF!</v>
      </c>
      <c r="B276" t="e">
        <f>+#REF!</f>
        <v>#REF!</v>
      </c>
      <c r="C276" t="e">
        <f>+#REF!</f>
        <v>#REF!</v>
      </c>
      <c r="D276" t="e">
        <f>+#REF!</f>
        <v>#REF!</v>
      </c>
      <c r="E276" t="e">
        <f>+#REF!</f>
        <v>#REF!</v>
      </c>
      <c r="F276" t="e">
        <f>+#REF!</f>
        <v>#REF!</v>
      </c>
      <c r="G276" t="e">
        <f>+#REF!</f>
        <v>#REF!</v>
      </c>
      <c r="H276" t="e">
        <f>+#REF!</f>
        <v>#REF!</v>
      </c>
      <c r="I276" t="e">
        <f>+#REF!</f>
        <v>#REF!</v>
      </c>
      <c r="J276" t="e">
        <f>+#REF!</f>
        <v>#REF!</v>
      </c>
      <c r="K276" t="e">
        <f>+#REF!</f>
        <v>#REF!</v>
      </c>
      <c r="L276" t="e">
        <f>+#REF!</f>
        <v>#REF!</v>
      </c>
      <c r="M276" t="e">
        <f>+#REF!</f>
        <v>#REF!</v>
      </c>
      <c r="N276" t="e">
        <f>+#REF!</f>
        <v>#REF!</v>
      </c>
      <c r="O276" t="e">
        <f>+#REF!</f>
        <v>#REF!</v>
      </c>
      <c r="P276" s="92" t="e">
        <f>+#REF!</f>
        <v>#REF!</v>
      </c>
      <c r="Q276" s="92" t="e">
        <f>+#REF!</f>
        <v>#REF!</v>
      </c>
      <c r="R276" s="92" t="e">
        <f>+#REF!</f>
        <v>#REF!</v>
      </c>
      <c r="S276" s="92"/>
      <c r="T276" s="92"/>
      <c r="U276" s="92" t="e">
        <f>+#REF!</f>
        <v>#REF!</v>
      </c>
      <c r="V276" s="92"/>
    </row>
    <row r="277" spans="1:22">
      <c r="A277" t="e">
        <f>+#REF!</f>
        <v>#REF!</v>
      </c>
      <c r="B277" t="e">
        <f>+#REF!</f>
        <v>#REF!</v>
      </c>
      <c r="C277" t="e">
        <f>+#REF!</f>
        <v>#REF!</v>
      </c>
      <c r="D277" t="e">
        <f>+#REF!</f>
        <v>#REF!</v>
      </c>
      <c r="E277" t="e">
        <f>+#REF!</f>
        <v>#REF!</v>
      </c>
      <c r="F277" t="e">
        <f>+#REF!</f>
        <v>#REF!</v>
      </c>
      <c r="G277" t="e">
        <f>+#REF!</f>
        <v>#REF!</v>
      </c>
      <c r="H277" t="e">
        <f>+#REF!</f>
        <v>#REF!</v>
      </c>
      <c r="I277" t="e">
        <f>+#REF!</f>
        <v>#REF!</v>
      </c>
      <c r="J277" t="e">
        <f>+#REF!</f>
        <v>#REF!</v>
      </c>
      <c r="K277" t="e">
        <f>+#REF!</f>
        <v>#REF!</v>
      </c>
      <c r="L277" t="e">
        <f>+#REF!</f>
        <v>#REF!</v>
      </c>
      <c r="M277" t="e">
        <f>+#REF!</f>
        <v>#REF!</v>
      </c>
      <c r="N277" t="e">
        <f>+#REF!</f>
        <v>#REF!</v>
      </c>
      <c r="O277" t="e">
        <f>+#REF!</f>
        <v>#REF!</v>
      </c>
      <c r="P277" s="92" t="e">
        <f>+#REF!</f>
        <v>#REF!</v>
      </c>
      <c r="Q277" s="92" t="e">
        <f>+#REF!</f>
        <v>#REF!</v>
      </c>
      <c r="R277" s="92" t="e">
        <f>+#REF!</f>
        <v>#REF!</v>
      </c>
      <c r="S277" s="92"/>
      <c r="T277" s="92"/>
      <c r="U277" s="92" t="e">
        <f>+#REF!</f>
        <v>#REF!</v>
      </c>
      <c r="V277" s="92"/>
    </row>
    <row r="278" spans="1:22">
      <c r="A278" t="e">
        <f>+#REF!</f>
        <v>#REF!</v>
      </c>
      <c r="B278" t="e">
        <f>+#REF!</f>
        <v>#REF!</v>
      </c>
      <c r="C278" t="e">
        <f>+#REF!</f>
        <v>#REF!</v>
      </c>
      <c r="D278" t="e">
        <f>+#REF!</f>
        <v>#REF!</v>
      </c>
      <c r="E278" t="e">
        <f>+#REF!</f>
        <v>#REF!</v>
      </c>
      <c r="F278" t="e">
        <f>+#REF!</f>
        <v>#REF!</v>
      </c>
      <c r="G278" t="e">
        <f>+#REF!</f>
        <v>#REF!</v>
      </c>
      <c r="H278" t="e">
        <f>+#REF!</f>
        <v>#REF!</v>
      </c>
      <c r="I278" t="e">
        <f>+#REF!</f>
        <v>#REF!</v>
      </c>
      <c r="J278" t="e">
        <f>+#REF!</f>
        <v>#REF!</v>
      </c>
      <c r="K278" t="e">
        <f>+#REF!</f>
        <v>#REF!</v>
      </c>
      <c r="L278" t="e">
        <f>+#REF!</f>
        <v>#REF!</v>
      </c>
      <c r="M278" t="e">
        <f>+#REF!</f>
        <v>#REF!</v>
      </c>
      <c r="N278" t="e">
        <f>+#REF!</f>
        <v>#REF!</v>
      </c>
      <c r="O278" t="e">
        <f>+#REF!</f>
        <v>#REF!</v>
      </c>
      <c r="P278" s="92" t="e">
        <f>+#REF!</f>
        <v>#REF!</v>
      </c>
      <c r="Q278" s="92" t="e">
        <f>+#REF!</f>
        <v>#REF!</v>
      </c>
      <c r="R278" s="92" t="e">
        <f>+#REF!</f>
        <v>#REF!</v>
      </c>
      <c r="S278" s="92"/>
      <c r="T278" s="92"/>
      <c r="U278" s="92" t="e">
        <f>+#REF!</f>
        <v>#REF!</v>
      </c>
      <c r="V278" s="92"/>
    </row>
    <row r="279" spans="1:22">
      <c r="A279" t="e">
        <f>+#REF!</f>
        <v>#REF!</v>
      </c>
      <c r="B279" t="e">
        <f>+#REF!</f>
        <v>#REF!</v>
      </c>
      <c r="C279" t="e">
        <f>+#REF!</f>
        <v>#REF!</v>
      </c>
      <c r="D279" t="e">
        <f>+#REF!</f>
        <v>#REF!</v>
      </c>
      <c r="E279" t="e">
        <f>+#REF!</f>
        <v>#REF!</v>
      </c>
      <c r="F279" t="e">
        <f>+#REF!</f>
        <v>#REF!</v>
      </c>
      <c r="G279" t="e">
        <f>+#REF!</f>
        <v>#REF!</v>
      </c>
      <c r="H279" t="e">
        <f>+#REF!</f>
        <v>#REF!</v>
      </c>
      <c r="I279" t="e">
        <f>+#REF!</f>
        <v>#REF!</v>
      </c>
      <c r="J279" t="e">
        <f>+#REF!</f>
        <v>#REF!</v>
      </c>
      <c r="K279" t="e">
        <f>+#REF!</f>
        <v>#REF!</v>
      </c>
      <c r="L279" t="e">
        <f>+#REF!</f>
        <v>#REF!</v>
      </c>
      <c r="M279" t="e">
        <f>+#REF!</f>
        <v>#REF!</v>
      </c>
      <c r="N279" t="e">
        <f>+#REF!</f>
        <v>#REF!</v>
      </c>
      <c r="O279" t="e">
        <f>+#REF!</f>
        <v>#REF!</v>
      </c>
      <c r="P279" s="92" t="e">
        <f>+#REF!</f>
        <v>#REF!</v>
      </c>
      <c r="Q279" s="92" t="e">
        <f>+#REF!</f>
        <v>#REF!</v>
      </c>
      <c r="R279" s="92" t="e">
        <f>+#REF!</f>
        <v>#REF!</v>
      </c>
      <c r="S279" s="92"/>
      <c r="T279" s="92"/>
      <c r="U279" s="92" t="e">
        <f>+#REF!</f>
        <v>#REF!</v>
      </c>
      <c r="V279" s="92"/>
    </row>
    <row r="280" spans="1:22">
      <c r="A280" t="e">
        <f>+#REF!</f>
        <v>#REF!</v>
      </c>
      <c r="B280" t="e">
        <f>+#REF!</f>
        <v>#REF!</v>
      </c>
      <c r="C280" t="e">
        <f>+#REF!</f>
        <v>#REF!</v>
      </c>
      <c r="D280" t="e">
        <f>+#REF!</f>
        <v>#REF!</v>
      </c>
      <c r="E280" t="e">
        <f>+#REF!</f>
        <v>#REF!</v>
      </c>
      <c r="F280" t="e">
        <f>+#REF!</f>
        <v>#REF!</v>
      </c>
      <c r="G280" t="e">
        <f>+#REF!</f>
        <v>#REF!</v>
      </c>
      <c r="H280" t="e">
        <f>+#REF!</f>
        <v>#REF!</v>
      </c>
      <c r="I280" t="e">
        <f>+#REF!</f>
        <v>#REF!</v>
      </c>
      <c r="J280" t="e">
        <f>+#REF!</f>
        <v>#REF!</v>
      </c>
      <c r="K280" t="e">
        <f>+#REF!</f>
        <v>#REF!</v>
      </c>
      <c r="L280" t="e">
        <f>+#REF!</f>
        <v>#REF!</v>
      </c>
      <c r="M280" t="e">
        <f>+#REF!</f>
        <v>#REF!</v>
      </c>
      <c r="N280" t="e">
        <f>+#REF!</f>
        <v>#REF!</v>
      </c>
      <c r="O280" t="e">
        <f>+#REF!</f>
        <v>#REF!</v>
      </c>
      <c r="P280" s="92" t="e">
        <f>+#REF!</f>
        <v>#REF!</v>
      </c>
      <c r="Q280" s="92" t="e">
        <f>+#REF!</f>
        <v>#REF!</v>
      </c>
      <c r="R280" s="92" t="e">
        <f>+#REF!</f>
        <v>#REF!</v>
      </c>
      <c r="S280" s="92"/>
      <c r="T280" s="92"/>
      <c r="U280" s="92" t="e">
        <f>+#REF!</f>
        <v>#REF!</v>
      </c>
      <c r="V280" s="92"/>
    </row>
    <row r="281" spans="1:22">
      <c r="A281" t="e">
        <f>+#REF!</f>
        <v>#REF!</v>
      </c>
      <c r="B281" t="e">
        <f>+#REF!</f>
        <v>#REF!</v>
      </c>
      <c r="C281" t="e">
        <f>+#REF!</f>
        <v>#REF!</v>
      </c>
      <c r="D281" t="e">
        <f>+#REF!</f>
        <v>#REF!</v>
      </c>
      <c r="E281" t="e">
        <f>+#REF!</f>
        <v>#REF!</v>
      </c>
      <c r="F281" t="e">
        <f>+#REF!</f>
        <v>#REF!</v>
      </c>
      <c r="G281" t="e">
        <f>+#REF!</f>
        <v>#REF!</v>
      </c>
      <c r="H281" t="e">
        <f>+#REF!</f>
        <v>#REF!</v>
      </c>
      <c r="I281" t="e">
        <f>+#REF!</f>
        <v>#REF!</v>
      </c>
      <c r="J281" t="e">
        <f>+#REF!</f>
        <v>#REF!</v>
      </c>
      <c r="K281" t="e">
        <f>+#REF!</f>
        <v>#REF!</v>
      </c>
      <c r="L281" t="e">
        <f>+#REF!</f>
        <v>#REF!</v>
      </c>
      <c r="M281" t="e">
        <f>+#REF!</f>
        <v>#REF!</v>
      </c>
      <c r="N281" t="e">
        <f>+#REF!</f>
        <v>#REF!</v>
      </c>
      <c r="O281" t="e">
        <f>+#REF!</f>
        <v>#REF!</v>
      </c>
      <c r="P281" s="92" t="e">
        <f>+#REF!</f>
        <v>#REF!</v>
      </c>
      <c r="Q281" s="92" t="e">
        <f>+#REF!</f>
        <v>#REF!</v>
      </c>
      <c r="R281" s="92" t="e">
        <f>+#REF!</f>
        <v>#REF!</v>
      </c>
      <c r="S281" s="92"/>
      <c r="T281" s="92"/>
      <c r="U281" s="92" t="e">
        <f>+#REF!</f>
        <v>#REF!</v>
      </c>
      <c r="V281" s="92"/>
    </row>
    <row r="282" spans="1:22">
      <c r="A282" t="e">
        <f>+#REF!</f>
        <v>#REF!</v>
      </c>
      <c r="B282" t="e">
        <f>+#REF!</f>
        <v>#REF!</v>
      </c>
      <c r="C282" t="e">
        <f>+#REF!</f>
        <v>#REF!</v>
      </c>
      <c r="D282" t="e">
        <f>+#REF!</f>
        <v>#REF!</v>
      </c>
      <c r="E282" t="e">
        <f>+#REF!</f>
        <v>#REF!</v>
      </c>
      <c r="F282" t="e">
        <f>+#REF!</f>
        <v>#REF!</v>
      </c>
      <c r="G282" t="e">
        <f>+#REF!</f>
        <v>#REF!</v>
      </c>
      <c r="H282" t="e">
        <f>+#REF!</f>
        <v>#REF!</v>
      </c>
      <c r="I282" t="e">
        <f>+#REF!</f>
        <v>#REF!</v>
      </c>
      <c r="J282" t="e">
        <f>+#REF!</f>
        <v>#REF!</v>
      </c>
      <c r="K282" t="e">
        <f>+#REF!</f>
        <v>#REF!</v>
      </c>
      <c r="L282" t="e">
        <f>+#REF!</f>
        <v>#REF!</v>
      </c>
      <c r="M282" t="e">
        <f>+#REF!</f>
        <v>#REF!</v>
      </c>
      <c r="N282" t="e">
        <f>+#REF!</f>
        <v>#REF!</v>
      </c>
      <c r="O282" t="e">
        <f>+#REF!</f>
        <v>#REF!</v>
      </c>
      <c r="P282" s="92" t="e">
        <f>+#REF!</f>
        <v>#REF!</v>
      </c>
      <c r="Q282" s="92" t="e">
        <f>+#REF!</f>
        <v>#REF!</v>
      </c>
      <c r="R282" s="92" t="e">
        <f>+#REF!</f>
        <v>#REF!</v>
      </c>
      <c r="S282" s="92"/>
      <c r="T282" s="92"/>
      <c r="U282" s="92" t="e">
        <f>+#REF!</f>
        <v>#REF!</v>
      </c>
      <c r="V282" s="92"/>
    </row>
    <row r="283" spans="1:22">
      <c r="A283" t="e">
        <f>+#REF!</f>
        <v>#REF!</v>
      </c>
      <c r="B283" t="e">
        <f>+#REF!</f>
        <v>#REF!</v>
      </c>
      <c r="C283" t="e">
        <f>+#REF!</f>
        <v>#REF!</v>
      </c>
      <c r="D283" t="e">
        <f>+#REF!</f>
        <v>#REF!</v>
      </c>
      <c r="E283" t="e">
        <f>+#REF!</f>
        <v>#REF!</v>
      </c>
      <c r="F283" t="e">
        <f>+#REF!</f>
        <v>#REF!</v>
      </c>
      <c r="G283" t="e">
        <f>+#REF!</f>
        <v>#REF!</v>
      </c>
      <c r="H283" t="e">
        <f>+#REF!</f>
        <v>#REF!</v>
      </c>
      <c r="I283" t="e">
        <f>+#REF!</f>
        <v>#REF!</v>
      </c>
      <c r="J283" t="e">
        <f>+#REF!</f>
        <v>#REF!</v>
      </c>
      <c r="K283" t="e">
        <f>+#REF!</f>
        <v>#REF!</v>
      </c>
      <c r="L283" t="e">
        <f>+#REF!</f>
        <v>#REF!</v>
      </c>
      <c r="M283" t="e">
        <f>+#REF!</f>
        <v>#REF!</v>
      </c>
      <c r="N283" t="e">
        <f>+#REF!</f>
        <v>#REF!</v>
      </c>
      <c r="O283" t="e">
        <f>+#REF!</f>
        <v>#REF!</v>
      </c>
      <c r="P283" s="92" t="e">
        <f>+#REF!</f>
        <v>#REF!</v>
      </c>
      <c r="Q283" s="92" t="e">
        <f>+#REF!</f>
        <v>#REF!</v>
      </c>
      <c r="R283" s="92" t="e">
        <f>+#REF!</f>
        <v>#REF!</v>
      </c>
      <c r="S283" s="92"/>
      <c r="T283" s="92"/>
      <c r="U283" s="92" t="e">
        <f>+#REF!</f>
        <v>#REF!</v>
      </c>
      <c r="V283" s="92"/>
    </row>
    <row r="284" spans="1:22">
      <c r="A284" t="e">
        <f>+#REF!</f>
        <v>#REF!</v>
      </c>
      <c r="B284" t="e">
        <f>+#REF!</f>
        <v>#REF!</v>
      </c>
      <c r="C284" t="e">
        <f>+#REF!</f>
        <v>#REF!</v>
      </c>
      <c r="D284" t="e">
        <f>+#REF!</f>
        <v>#REF!</v>
      </c>
      <c r="E284" t="e">
        <f>+#REF!</f>
        <v>#REF!</v>
      </c>
      <c r="F284" t="e">
        <f>+#REF!</f>
        <v>#REF!</v>
      </c>
      <c r="G284" t="e">
        <f>+#REF!</f>
        <v>#REF!</v>
      </c>
      <c r="H284" t="e">
        <f>+#REF!</f>
        <v>#REF!</v>
      </c>
      <c r="I284" t="e">
        <f>+#REF!</f>
        <v>#REF!</v>
      </c>
      <c r="J284" t="e">
        <f>+#REF!</f>
        <v>#REF!</v>
      </c>
      <c r="K284" t="e">
        <f>+#REF!</f>
        <v>#REF!</v>
      </c>
      <c r="L284" t="e">
        <f>+#REF!</f>
        <v>#REF!</v>
      </c>
      <c r="M284" t="e">
        <f>+#REF!</f>
        <v>#REF!</v>
      </c>
      <c r="N284" t="e">
        <f>+#REF!</f>
        <v>#REF!</v>
      </c>
      <c r="O284" t="e">
        <f>+#REF!</f>
        <v>#REF!</v>
      </c>
      <c r="P284" s="92" t="e">
        <f>+#REF!</f>
        <v>#REF!</v>
      </c>
      <c r="Q284" s="92" t="e">
        <f>+#REF!</f>
        <v>#REF!</v>
      </c>
      <c r="R284" s="92" t="e">
        <f>+#REF!</f>
        <v>#REF!</v>
      </c>
      <c r="S284" s="92"/>
      <c r="T284" s="92"/>
      <c r="U284" s="92" t="e">
        <f>+#REF!</f>
        <v>#REF!</v>
      </c>
      <c r="V284" s="92"/>
    </row>
    <row r="285" spans="1:22">
      <c r="A285" t="e">
        <f>+#REF!</f>
        <v>#REF!</v>
      </c>
      <c r="B285" t="e">
        <f>+#REF!</f>
        <v>#REF!</v>
      </c>
      <c r="C285" t="e">
        <f>+#REF!</f>
        <v>#REF!</v>
      </c>
      <c r="D285" t="e">
        <f>+#REF!</f>
        <v>#REF!</v>
      </c>
      <c r="E285" t="e">
        <f>+#REF!</f>
        <v>#REF!</v>
      </c>
      <c r="F285" t="e">
        <f>+#REF!</f>
        <v>#REF!</v>
      </c>
      <c r="G285" t="e">
        <f>+#REF!</f>
        <v>#REF!</v>
      </c>
      <c r="H285" t="e">
        <f>+#REF!</f>
        <v>#REF!</v>
      </c>
      <c r="I285" t="e">
        <f>+#REF!</f>
        <v>#REF!</v>
      </c>
      <c r="J285" t="e">
        <f>+#REF!</f>
        <v>#REF!</v>
      </c>
      <c r="K285" t="e">
        <f>+#REF!</f>
        <v>#REF!</v>
      </c>
      <c r="L285" t="e">
        <f>+#REF!</f>
        <v>#REF!</v>
      </c>
      <c r="M285" t="e">
        <f>+#REF!</f>
        <v>#REF!</v>
      </c>
      <c r="N285" t="e">
        <f>+#REF!</f>
        <v>#REF!</v>
      </c>
      <c r="O285" t="e">
        <f>+#REF!</f>
        <v>#REF!</v>
      </c>
      <c r="P285" s="92" t="e">
        <f>+#REF!</f>
        <v>#REF!</v>
      </c>
      <c r="Q285" s="92" t="e">
        <f>+#REF!</f>
        <v>#REF!</v>
      </c>
      <c r="R285" s="92" t="e">
        <f>+#REF!</f>
        <v>#REF!</v>
      </c>
      <c r="S285" s="92"/>
      <c r="T285" s="92"/>
      <c r="U285" s="92" t="e">
        <f>+#REF!</f>
        <v>#REF!</v>
      </c>
      <c r="V285" s="92"/>
    </row>
    <row r="286" spans="1:22">
      <c r="A286" t="e">
        <f>+#REF!</f>
        <v>#REF!</v>
      </c>
      <c r="B286" t="e">
        <f>+#REF!</f>
        <v>#REF!</v>
      </c>
      <c r="C286" t="e">
        <f>+#REF!</f>
        <v>#REF!</v>
      </c>
      <c r="D286" t="e">
        <f>+#REF!</f>
        <v>#REF!</v>
      </c>
      <c r="E286" t="e">
        <f>+#REF!</f>
        <v>#REF!</v>
      </c>
      <c r="F286" t="e">
        <f>+#REF!</f>
        <v>#REF!</v>
      </c>
      <c r="G286" t="e">
        <f>+#REF!</f>
        <v>#REF!</v>
      </c>
      <c r="H286" t="e">
        <f>+#REF!</f>
        <v>#REF!</v>
      </c>
      <c r="I286" t="e">
        <f>+#REF!</f>
        <v>#REF!</v>
      </c>
      <c r="J286" t="e">
        <f>+#REF!</f>
        <v>#REF!</v>
      </c>
      <c r="K286" t="e">
        <f>+#REF!</f>
        <v>#REF!</v>
      </c>
      <c r="L286" t="e">
        <f>+#REF!</f>
        <v>#REF!</v>
      </c>
      <c r="M286" t="e">
        <f>+#REF!</f>
        <v>#REF!</v>
      </c>
      <c r="N286" t="e">
        <f>+#REF!</f>
        <v>#REF!</v>
      </c>
      <c r="O286" t="e">
        <f>+#REF!</f>
        <v>#REF!</v>
      </c>
      <c r="P286" s="92" t="e">
        <f>+#REF!</f>
        <v>#REF!</v>
      </c>
      <c r="Q286" s="92" t="e">
        <f>+#REF!</f>
        <v>#REF!</v>
      </c>
      <c r="R286" s="92" t="e">
        <f>+#REF!</f>
        <v>#REF!</v>
      </c>
      <c r="S286" s="92"/>
      <c r="T286" s="92"/>
      <c r="U286" s="92" t="e">
        <f>+#REF!</f>
        <v>#REF!</v>
      </c>
      <c r="V286" s="92"/>
    </row>
    <row r="287" spans="1:22">
      <c r="A287" t="e">
        <f>+#REF!</f>
        <v>#REF!</v>
      </c>
      <c r="B287" t="e">
        <f>+#REF!</f>
        <v>#REF!</v>
      </c>
      <c r="C287" t="e">
        <f>+#REF!</f>
        <v>#REF!</v>
      </c>
      <c r="D287" t="e">
        <f>+#REF!</f>
        <v>#REF!</v>
      </c>
      <c r="E287" t="e">
        <f>+#REF!</f>
        <v>#REF!</v>
      </c>
      <c r="F287" t="e">
        <f>+#REF!</f>
        <v>#REF!</v>
      </c>
      <c r="G287" t="e">
        <f>+#REF!</f>
        <v>#REF!</v>
      </c>
      <c r="H287" t="e">
        <f>+#REF!</f>
        <v>#REF!</v>
      </c>
      <c r="I287" t="e">
        <f>+#REF!</f>
        <v>#REF!</v>
      </c>
      <c r="J287" t="e">
        <f>+#REF!</f>
        <v>#REF!</v>
      </c>
      <c r="K287" t="e">
        <f>+#REF!</f>
        <v>#REF!</v>
      </c>
      <c r="L287" t="e">
        <f>+#REF!</f>
        <v>#REF!</v>
      </c>
      <c r="M287" t="e">
        <f>+#REF!</f>
        <v>#REF!</v>
      </c>
      <c r="N287" t="e">
        <f>+#REF!</f>
        <v>#REF!</v>
      </c>
      <c r="O287" t="e">
        <f>+#REF!</f>
        <v>#REF!</v>
      </c>
      <c r="P287" s="92" t="e">
        <f>+#REF!</f>
        <v>#REF!</v>
      </c>
      <c r="Q287" s="92" t="e">
        <f>+#REF!</f>
        <v>#REF!</v>
      </c>
      <c r="R287" s="92" t="e">
        <f>+#REF!</f>
        <v>#REF!</v>
      </c>
      <c r="S287" s="92"/>
      <c r="T287" s="92"/>
      <c r="U287" s="92" t="e">
        <f>+#REF!</f>
        <v>#REF!</v>
      </c>
      <c r="V287" s="92"/>
    </row>
    <row r="288" spans="1:22">
      <c r="A288" t="e">
        <f>+#REF!</f>
        <v>#REF!</v>
      </c>
      <c r="B288" t="e">
        <f>+#REF!</f>
        <v>#REF!</v>
      </c>
      <c r="C288" t="e">
        <f>+#REF!</f>
        <v>#REF!</v>
      </c>
      <c r="D288" t="e">
        <f>+#REF!</f>
        <v>#REF!</v>
      </c>
      <c r="E288" t="e">
        <f>+#REF!</f>
        <v>#REF!</v>
      </c>
      <c r="F288" t="e">
        <f>+#REF!</f>
        <v>#REF!</v>
      </c>
      <c r="G288" t="e">
        <f>+#REF!</f>
        <v>#REF!</v>
      </c>
      <c r="H288" t="e">
        <f>+#REF!</f>
        <v>#REF!</v>
      </c>
      <c r="I288" t="e">
        <f>+#REF!</f>
        <v>#REF!</v>
      </c>
      <c r="J288" t="e">
        <f>+#REF!</f>
        <v>#REF!</v>
      </c>
      <c r="K288" t="e">
        <f>+#REF!</f>
        <v>#REF!</v>
      </c>
      <c r="L288" t="e">
        <f>+#REF!</f>
        <v>#REF!</v>
      </c>
      <c r="M288" t="e">
        <f>+#REF!</f>
        <v>#REF!</v>
      </c>
      <c r="N288" t="e">
        <f>+#REF!</f>
        <v>#REF!</v>
      </c>
      <c r="O288" t="e">
        <f>+#REF!</f>
        <v>#REF!</v>
      </c>
      <c r="P288" s="92" t="e">
        <f>+#REF!</f>
        <v>#REF!</v>
      </c>
      <c r="Q288" s="92" t="e">
        <f>+#REF!</f>
        <v>#REF!</v>
      </c>
      <c r="R288" s="92" t="e">
        <f>+#REF!</f>
        <v>#REF!</v>
      </c>
      <c r="S288" s="92"/>
      <c r="T288" s="92"/>
      <c r="U288" s="92" t="e">
        <f>+#REF!</f>
        <v>#REF!</v>
      </c>
      <c r="V288" s="92"/>
    </row>
    <row r="289" spans="1:22">
      <c r="A289" t="e">
        <f>+#REF!</f>
        <v>#REF!</v>
      </c>
      <c r="B289" t="e">
        <f>+#REF!</f>
        <v>#REF!</v>
      </c>
      <c r="C289" t="e">
        <f>+#REF!</f>
        <v>#REF!</v>
      </c>
      <c r="D289" t="e">
        <f>+#REF!</f>
        <v>#REF!</v>
      </c>
      <c r="E289" t="e">
        <f>+#REF!</f>
        <v>#REF!</v>
      </c>
      <c r="F289" t="e">
        <f>+#REF!</f>
        <v>#REF!</v>
      </c>
      <c r="G289" t="e">
        <f>+#REF!</f>
        <v>#REF!</v>
      </c>
      <c r="H289" t="e">
        <f>+#REF!</f>
        <v>#REF!</v>
      </c>
      <c r="I289" t="e">
        <f>+#REF!</f>
        <v>#REF!</v>
      </c>
      <c r="J289" t="e">
        <f>+#REF!</f>
        <v>#REF!</v>
      </c>
      <c r="K289" t="e">
        <f>+#REF!</f>
        <v>#REF!</v>
      </c>
      <c r="L289" t="e">
        <f>+#REF!</f>
        <v>#REF!</v>
      </c>
      <c r="M289" t="e">
        <f>+#REF!</f>
        <v>#REF!</v>
      </c>
      <c r="N289" t="e">
        <f>+#REF!</f>
        <v>#REF!</v>
      </c>
      <c r="O289" t="e">
        <f>+#REF!</f>
        <v>#REF!</v>
      </c>
      <c r="P289" s="92" t="e">
        <f>+#REF!</f>
        <v>#REF!</v>
      </c>
      <c r="Q289" s="92" t="e">
        <f>+#REF!</f>
        <v>#REF!</v>
      </c>
      <c r="R289" s="92" t="e">
        <f>+#REF!</f>
        <v>#REF!</v>
      </c>
      <c r="S289" s="92"/>
      <c r="T289" s="92"/>
      <c r="U289" s="92" t="e">
        <f>+#REF!</f>
        <v>#REF!</v>
      </c>
      <c r="V289" s="92"/>
    </row>
    <row r="290" spans="1:22">
      <c r="A290" t="e">
        <f>+#REF!</f>
        <v>#REF!</v>
      </c>
      <c r="B290" t="e">
        <f>+#REF!</f>
        <v>#REF!</v>
      </c>
      <c r="C290" t="e">
        <f>+#REF!</f>
        <v>#REF!</v>
      </c>
      <c r="D290" t="e">
        <f>+#REF!</f>
        <v>#REF!</v>
      </c>
      <c r="E290" t="e">
        <f>+#REF!</f>
        <v>#REF!</v>
      </c>
      <c r="F290" t="e">
        <f>+#REF!</f>
        <v>#REF!</v>
      </c>
      <c r="G290" t="e">
        <f>+#REF!</f>
        <v>#REF!</v>
      </c>
      <c r="H290" t="e">
        <f>+#REF!</f>
        <v>#REF!</v>
      </c>
      <c r="I290" t="e">
        <f>+#REF!</f>
        <v>#REF!</v>
      </c>
      <c r="J290" t="e">
        <f>+#REF!</f>
        <v>#REF!</v>
      </c>
      <c r="K290" t="e">
        <f>+#REF!</f>
        <v>#REF!</v>
      </c>
      <c r="L290" t="e">
        <f>+#REF!</f>
        <v>#REF!</v>
      </c>
      <c r="M290" t="e">
        <f>+#REF!</f>
        <v>#REF!</v>
      </c>
      <c r="N290" t="e">
        <f>+#REF!</f>
        <v>#REF!</v>
      </c>
      <c r="O290" t="e">
        <f>+#REF!</f>
        <v>#REF!</v>
      </c>
      <c r="P290" s="92" t="e">
        <f>+#REF!</f>
        <v>#REF!</v>
      </c>
      <c r="Q290" s="92" t="e">
        <f>+#REF!</f>
        <v>#REF!</v>
      </c>
      <c r="R290" s="92" t="e">
        <f>+#REF!</f>
        <v>#REF!</v>
      </c>
      <c r="S290" s="92"/>
      <c r="T290" s="92"/>
      <c r="U290" s="92" t="e">
        <f>+#REF!</f>
        <v>#REF!</v>
      </c>
      <c r="V290" s="92"/>
    </row>
    <row r="291" spans="1:22">
      <c r="A291" t="e">
        <f>+#REF!</f>
        <v>#REF!</v>
      </c>
      <c r="B291" t="e">
        <f>+#REF!</f>
        <v>#REF!</v>
      </c>
      <c r="C291" t="e">
        <f>+#REF!</f>
        <v>#REF!</v>
      </c>
      <c r="D291" t="e">
        <f>+#REF!</f>
        <v>#REF!</v>
      </c>
      <c r="E291" t="e">
        <f>+#REF!</f>
        <v>#REF!</v>
      </c>
      <c r="F291" t="e">
        <f>+#REF!</f>
        <v>#REF!</v>
      </c>
      <c r="G291" t="e">
        <f>+#REF!</f>
        <v>#REF!</v>
      </c>
      <c r="H291" t="e">
        <f>+#REF!</f>
        <v>#REF!</v>
      </c>
      <c r="I291" t="e">
        <f>+#REF!</f>
        <v>#REF!</v>
      </c>
      <c r="J291" t="e">
        <f>+#REF!</f>
        <v>#REF!</v>
      </c>
      <c r="K291" t="e">
        <f>+#REF!</f>
        <v>#REF!</v>
      </c>
      <c r="L291" t="e">
        <f>+#REF!</f>
        <v>#REF!</v>
      </c>
      <c r="M291" t="e">
        <f>+#REF!</f>
        <v>#REF!</v>
      </c>
      <c r="N291" t="e">
        <f>+#REF!</f>
        <v>#REF!</v>
      </c>
      <c r="O291" t="e">
        <f>+#REF!</f>
        <v>#REF!</v>
      </c>
      <c r="P291" s="92" t="e">
        <f>+#REF!</f>
        <v>#REF!</v>
      </c>
      <c r="Q291" s="92" t="e">
        <f>+#REF!</f>
        <v>#REF!</v>
      </c>
      <c r="R291" s="92" t="e">
        <f>+#REF!</f>
        <v>#REF!</v>
      </c>
      <c r="S291" s="92"/>
      <c r="T291" s="92"/>
      <c r="U291" s="92" t="e">
        <f>+#REF!</f>
        <v>#REF!</v>
      </c>
      <c r="V291" s="92"/>
    </row>
    <row r="292" spans="1:22">
      <c r="A292" t="e">
        <f>+#REF!</f>
        <v>#REF!</v>
      </c>
      <c r="B292" t="e">
        <f>+#REF!</f>
        <v>#REF!</v>
      </c>
      <c r="C292" t="e">
        <f>+#REF!</f>
        <v>#REF!</v>
      </c>
      <c r="D292" t="e">
        <f>+#REF!</f>
        <v>#REF!</v>
      </c>
      <c r="E292" t="e">
        <f>+#REF!</f>
        <v>#REF!</v>
      </c>
      <c r="F292" t="e">
        <f>+#REF!</f>
        <v>#REF!</v>
      </c>
      <c r="G292" t="e">
        <f>+#REF!</f>
        <v>#REF!</v>
      </c>
      <c r="H292" t="e">
        <f>+#REF!</f>
        <v>#REF!</v>
      </c>
      <c r="I292" t="e">
        <f>+#REF!</f>
        <v>#REF!</v>
      </c>
      <c r="J292" t="e">
        <f>+#REF!</f>
        <v>#REF!</v>
      </c>
      <c r="K292" t="e">
        <f>+#REF!</f>
        <v>#REF!</v>
      </c>
      <c r="L292" t="e">
        <f>+#REF!</f>
        <v>#REF!</v>
      </c>
      <c r="M292" t="e">
        <f>+#REF!</f>
        <v>#REF!</v>
      </c>
      <c r="N292" t="e">
        <f>+#REF!</f>
        <v>#REF!</v>
      </c>
      <c r="O292" t="e">
        <f>+#REF!</f>
        <v>#REF!</v>
      </c>
      <c r="P292" s="92" t="e">
        <f>+#REF!</f>
        <v>#REF!</v>
      </c>
      <c r="Q292" s="92" t="e">
        <f>+#REF!</f>
        <v>#REF!</v>
      </c>
      <c r="R292" s="92" t="e">
        <f>+#REF!</f>
        <v>#REF!</v>
      </c>
      <c r="S292" s="92"/>
      <c r="T292" s="92"/>
      <c r="U292" s="92" t="e">
        <f>+#REF!</f>
        <v>#REF!</v>
      </c>
      <c r="V292" s="92"/>
    </row>
    <row r="293" spans="1:22">
      <c r="A293" t="e">
        <f>+#REF!</f>
        <v>#REF!</v>
      </c>
      <c r="B293" t="e">
        <f>+#REF!</f>
        <v>#REF!</v>
      </c>
      <c r="C293" t="e">
        <f>+#REF!</f>
        <v>#REF!</v>
      </c>
      <c r="D293" t="e">
        <f>+#REF!</f>
        <v>#REF!</v>
      </c>
      <c r="E293" t="e">
        <f>+#REF!</f>
        <v>#REF!</v>
      </c>
      <c r="F293" t="e">
        <f>+#REF!</f>
        <v>#REF!</v>
      </c>
      <c r="G293" t="e">
        <f>+#REF!</f>
        <v>#REF!</v>
      </c>
      <c r="H293" t="e">
        <f>+#REF!</f>
        <v>#REF!</v>
      </c>
      <c r="I293" t="e">
        <f>+#REF!</f>
        <v>#REF!</v>
      </c>
      <c r="J293" t="e">
        <f>+#REF!</f>
        <v>#REF!</v>
      </c>
      <c r="K293" t="e">
        <f>+#REF!</f>
        <v>#REF!</v>
      </c>
      <c r="L293" t="e">
        <f>+#REF!</f>
        <v>#REF!</v>
      </c>
      <c r="M293" t="e">
        <f>+#REF!</f>
        <v>#REF!</v>
      </c>
      <c r="N293" t="e">
        <f>+#REF!</f>
        <v>#REF!</v>
      </c>
      <c r="O293" t="e">
        <f>+#REF!</f>
        <v>#REF!</v>
      </c>
      <c r="P293" s="92" t="e">
        <f>+#REF!</f>
        <v>#REF!</v>
      </c>
      <c r="Q293" s="92" t="e">
        <f>+#REF!</f>
        <v>#REF!</v>
      </c>
      <c r="R293" s="92" t="e">
        <f>+#REF!</f>
        <v>#REF!</v>
      </c>
      <c r="S293" s="92"/>
      <c r="T293" s="92"/>
      <c r="U293" s="92" t="e">
        <f>+#REF!</f>
        <v>#REF!</v>
      </c>
      <c r="V293" s="92"/>
    </row>
    <row r="294" spans="1:22">
      <c r="A294" t="e">
        <f>+#REF!</f>
        <v>#REF!</v>
      </c>
      <c r="B294" t="e">
        <f>+#REF!</f>
        <v>#REF!</v>
      </c>
      <c r="C294" t="e">
        <f>+#REF!</f>
        <v>#REF!</v>
      </c>
      <c r="D294" t="e">
        <f>+#REF!</f>
        <v>#REF!</v>
      </c>
      <c r="E294" t="e">
        <f>+#REF!</f>
        <v>#REF!</v>
      </c>
      <c r="F294" t="e">
        <f>+#REF!</f>
        <v>#REF!</v>
      </c>
      <c r="G294" t="e">
        <f>+#REF!</f>
        <v>#REF!</v>
      </c>
      <c r="H294" t="e">
        <f>+#REF!</f>
        <v>#REF!</v>
      </c>
      <c r="I294" t="e">
        <f>+#REF!</f>
        <v>#REF!</v>
      </c>
      <c r="J294" t="e">
        <f>+#REF!</f>
        <v>#REF!</v>
      </c>
      <c r="K294" t="e">
        <f>+#REF!</f>
        <v>#REF!</v>
      </c>
      <c r="L294" t="e">
        <f>+#REF!</f>
        <v>#REF!</v>
      </c>
      <c r="M294" t="e">
        <f>+#REF!</f>
        <v>#REF!</v>
      </c>
      <c r="N294" t="e">
        <f>+#REF!</f>
        <v>#REF!</v>
      </c>
      <c r="O294" t="e">
        <f>+#REF!</f>
        <v>#REF!</v>
      </c>
      <c r="P294" s="92" t="e">
        <f>+#REF!</f>
        <v>#REF!</v>
      </c>
      <c r="Q294" s="92" t="e">
        <f>+#REF!</f>
        <v>#REF!</v>
      </c>
      <c r="R294" s="92" t="e">
        <f>+#REF!</f>
        <v>#REF!</v>
      </c>
      <c r="S294" s="92"/>
      <c r="T294" s="92"/>
      <c r="U294" s="92" t="e">
        <f>+#REF!</f>
        <v>#REF!</v>
      </c>
      <c r="V294" s="92"/>
    </row>
    <row r="295" spans="1:22">
      <c r="A295" t="e">
        <f>+#REF!</f>
        <v>#REF!</v>
      </c>
      <c r="B295" t="e">
        <f>+#REF!</f>
        <v>#REF!</v>
      </c>
      <c r="C295" t="e">
        <f>+#REF!</f>
        <v>#REF!</v>
      </c>
      <c r="D295" t="e">
        <f>+#REF!</f>
        <v>#REF!</v>
      </c>
      <c r="E295" t="e">
        <f>+#REF!</f>
        <v>#REF!</v>
      </c>
      <c r="F295" t="e">
        <f>+#REF!</f>
        <v>#REF!</v>
      </c>
      <c r="G295" t="e">
        <f>+#REF!</f>
        <v>#REF!</v>
      </c>
      <c r="H295" t="e">
        <f>+#REF!</f>
        <v>#REF!</v>
      </c>
      <c r="I295" t="e">
        <f>+#REF!</f>
        <v>#REF!</v>
      </c>
      <c r="J295" t="e">
        <f>+#REF!</f>
        <v>#REF!</v>
      </c>
      <c r="K295" t="e">
        <f>+#REF!</f>
        <v>#REF!</v>
      </c>
      <c r="L295" t="e">
        <f>+#REF!</f>
        <v>#REF!</v>
      </c>
      <c r="M295" t="e">
        <f>+#REF!</f>
        <v>#REF!</v>
      </c>
      <c r="N295" t="e">
        <f>+#REF!</f>
        <v>#REF!</v>
      </c>
      <c r="O295" t="e">
        <f>+#REF!</f>
        <v>#REF!</v>
      </c>
      <c r="P295" s="92" t="e">
        <f>+#REF!</f>
        <v>#REF!</v>
      </c>
      <c r="Q295" s="92" t="e">
        <f>+#REF!</f>
        <v>#REF!</v>
      </c>
      <c r="R295" s="92" t="e">
        <f>+#REF!</f>
        <v>#REF!</v>
      </c>
      <c r="S295" s="92"/>
      <c r="T295" s="92"/>
      <c r="U295" s="92" t="e">
        <f>+#REF!</f>
        <v>#REF!</v>
      </c>
      <c r="V295" s="92"/>
    </row>
    <row r="299" spans="1:22">
      <c r="Q299" s="26">
        <f>+Q30</f>
        <v>0</v>
      </c>
      <c r="R299" s="26">
        <f>+R30</f>
        <v>0</v>
      </c>
    </row>
    <row r="300" spans="1:22">
      <c r="Q300" s="92">
        <f>+Q299-Q301</f>
        <v>0</v>
      </c>
      <c r="R300" s="92">
        <f>+R299-R301</f>
        <v>0</v>
      </c>
    </row>
    <row r="301" spans="1:22">
      <c r="Q301" s="92">
        <f>+P30*(1+0.04)</f>
        <v>0</v>
      </c>
      <c r="R301" s="92">
        <f>+Q30*(1+0.04)</f>
        <v>0</v>
      </c>
    </row>
    <row r="303" spans="1:22">
      <c r="N303" t="s">
        <v>301</v>
      </c>
      <c r="P303" s="108" t="e">
        <f>+(P30-O30)/O30</f>
        <v>#DIV/0!</v>
      </c>
      <c r="Q303" s="108" t="e">
        <f>+(Q301-P30)/P30</f>
        <v>#DIV/0!</v>
      </c>
      <c r="R303" s="108" t="e">
        <f>+(R301-Q30)/Q30</f>
        <v>#DIV/0!</v>
      </c>
    </row>
    <row r="304" spans="1:22">
      <c r="N304" t="s">
        <v>302</v>
      </c>
      <c r="P304" s="108" t="e">
        <f>+(P124-O124)/O124</f>
        <v>#DIV/0!</v>
      </c>
      <c r="Q304" s="108" t="e">
        <f>+((Q124+250000)-P124)/P124</f>
        <v>#DIV/0!</v>
      </c>
      <c r="R304" s="108" t="e">
        <f>+((R124+250000)-Q124)/Q124</f>
        <v>#DIV/0!</v>
      </c>
    </row>
    <row r="305" spans="14:18">
      <c r="N305" t="s">
        <v>303</v>
      </c>
      <c r="P305" s="108" t="e">
        <f>+(P129-O129)/O129</f>
        <v>#DIV/0!</v>
      </c>
      <c r="Q305" s="108" t="e">
        <f>+(Q129-P129)/P129</f>
        <v>#DIV/0!</v>
      </c>
      <c r="R305" s="108" t="e">
        <f>+(R129-Q129)/Q129</f>
        <v>#DIV/0!</v>
      </c>
    </row>
    <row r="306" spans="14:18">
      <c r="N306" t="s">
        <v>304</v>
      </c>
      <c r="P306" s="108" t="e">
        <f>+(P135-O135)/O135</f>
        <v>#DIV/0!</v>
      </c>
      <c r="Q306" s="108" t="e">
        <f>+(Q135-P135)/P135</f>
        <v>#DIV/0!</v>
      </c>
      <c r="R306" s="108" t="e">
        <f>+(R135-Q135)/Q135</f>
        <v>#DIV/0!</v>
      </c>
    </row>
    <row r="307" spans="14:18">
      <c r="N307" t="s">
        <v>305</v>
      </c>
      <c r="P307" s="108" t="e">
        <f>+(P137-O137)/O137</f>
        <v>#DIV/0!</v>
      </c>
      <c r="Q307" s="108" t="e">
        <f>+((Q137-Q30+Q301+250000)-P137)/P137</f>
        <v>#DIV/0!</v>
      </c>
      <c r="R307" s="108" t="e">
        <f>+((R137-R30+R301+250000)-Q137)/Q137</f>
        <v>#DIV/0!</v>
      </c>
    </row>
  </sheetData>
  <phoneticPr fontId="0" type="noConversion"/>
  <printOptions horizontalCentered="1"/>
  <pageMargins left="0.5" right="0.5" top="1" bottom="1" header="0.5" footer="0.5"/>
  <pageSetup scale="38" fitToHeight="0" orientation="landscape" r:id="rId1"/>
  <headerFooter alignWithMargins="0">
    <oddFooter>&amp;L&amp;D  &amp;T&amp;R&amp;P  of 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P64"/>
  <sheetViews>
    <sheetView view="pageBreakPreview" zoomScale="75" zoomScaleNormal="10" zoomScaleSheetLayoutView="75" workbookViewId="0">
      <pane xSplit="3" ySplit="9" topLeftCell="D10" activePane="bottomRight" state="frozen"/>
      <selection pane="topRight"/>
      <selection pane="bottomLeft"/>
      <selection pane="bottomRight"/>
    </sheetView>
  </sheetViews>
  <sheetFormatPr defaultRowHeight="15.75" outlineLevelRow="1"/>
  <cols>
    <col min="1" max="1" width="4.625" style="56" customWidth="1"/>
    <col min="2" max="2" width="9.375" style="56" customWidth="1"/>
    <col min="3" max="3" width="41.125" style="55" customWidth="1"/>
    <col min="4" max="15" width="13.875" style="56" customWidth="1"/>
    <col min="16" max="16" width="22.5" style="56" bestFit="1" customWidth="1"/>
    <col min="17" max="17" width="9.5" style="56" bestFit="1" customWidth="1"/>
    <col min="18" max="16384" width="9" style="56"/>
  </cols>
  <sheetData>
    <row r="1" spans="1:16" ht="18.75">
      <c r="A1" s="65" t="s">
        <v>131</v>
      </c>
    </row>
    <row r="2" spans="1:16" ht="18.75">
      <c r="A2" s="65" t="s">
        <v>132</v>
      </c>
    </row>
    <row r="3" spans="1:16" ht="18.75">
      <c r="A3" s="267" t="s">
        <v>326</v>
      </c>
    </row>
    <row r="4" spans="1:16" ht="18.75">
      <c r="B4" s="65"/>
    </row>
    <row r="5" spans="1:16" ht="18.75">
      <c r="B5" s="204" t="s">
        <v>350</v>
      </c>
    </row>
    <row r="6" spans="1:16" ht="18.75">
      <c r="B6" s="65"/>
    </row>
    <row r="8" spans="1:16"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>
        <v>2013</v>
      </c>
    </row>
    <row r="9" spans="1:16">
      <c r="A9" s="68" t="s">
        <v>11</v>
      </c>
      <c r="D9" s="69">
        <v>41213</v>
      </c>
      <c r="E9" s="69">
        <v>41243</v>
      </c>
      <c r="F9" s="69">
        <v>41274</v>
      </c>
      <c r="G9" s="69">
        <v>41305</v>
      </c>
      <c r="H9" s="69">
        <v>41333</v>
      </c>
      <c r="I9" s="69">
        <v>41364</v>
      </c>
      <c r="J9" s="69">
        <v>41394</v>
      </c>
      <c r="K9" s="69">
        <v>41425</v>
      </c>
      <c r="L9" s="69">
        <v>41455</v>
      </c>
      <c r="M9" s="69">
        <v>41486</v>
      </c>
      <c r="N9" s="69">
        <v>41517</v>
      </c>
      <c r="O9" s="69">
        <v>41547</v>
      </c>
      <c r="P9" s="70" t="s">
        <v>12</v>
      </c>
    </row>
    <row r="10" spans="1:16">
      <c r="A10" s="68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3"/>
    </row>
    <row r="11" spans="1:16" outlineLevel="1">
      <c r="A11" s="68" t="s">
        <v>1</v>
      </c>
      <c r="B11" s="68"/>
      <c r="C11" s="56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3"/>
    </row>
    <row r="12" spans="1:16" outlineLevel="1">
      <c r="A12" s="68"/>
      <c r="B12" s="56" t="s">
        <v>196</v>
      </c>
      <c r="C12" s="56"/>
      <c r="D12" s="110">
        <v>3500</v>
      </c>
      <c r="E12" s="110">
        <v>3500</v>
      </c>
      <c r="F12" s="110">
        <v>3500</v>
      </c>
      <c r="G12" s="110">
        <v>3500</v>
      </c>
      <c r="H12" s="110">
        <v>3500</v>
      </c>
      <c r="I12" s="110">
        <v>178500</v>
      </c>
      <c r="J12" s="110">
        <v>3500</v>
      </c>
      <c r="K12" s="110">
        <v>3500</v>
      </c>
      <c r="L12" s="110">
        <v>3500</v>
      </c>
      <c r="M12" s="110">
        <v>3500</v>
      </c>
      <c r="N12" s="110">
        <v>3500</v>
      </c>
      <c r="O12" s="110">
        <v>3500</v>
      </c>
      <c r="P12" s="110">
        <v>217000</v>
      </c>
    </row>
    <row r="13" spans="1:16">
      <c r="A13" s="112" t="s">
        <v>54</v>
      </c>
      <c r="B13" s="58"/>
      <c r="C13" s="59"/>
      <c r="D13" s="113">
        <v>3500</v>
      </c>
      <c r="E13" s="113">
        <v>3500</v>
      </c>
      <c r="F13" s="113">
        <v>3500</v>
      </c>
      <c r="G13" s="113">
        <v>3500</v>
      </c>
      <c r="H13" s="113">
        <v>3500</v>
      </c>
      <c r="I13" s="113">
        <v>178500</v>
      </c>
      <c r="J13" s="113">
        <v>3500</v>
      </c>
      <c r="K13" s="113">
        <v>3500</v>
      </c>
      <c r="L13" s="113">
        <v>3500</v>
      </c>
      <c r="M13" s="113">
        <v>3500</v>
      </c>
      <c r="N13" s="113">
        <v>3500</v>
      </c>
      <c r="O13" s="113">
        <v>3500</v>
      </c>
      <c r="P13" s="113">
        <v>217000</v>
      </c>
    </row>
    <row r="14" spans="1:16">
      <c r="A14" s="68"/>
      <c r="B14" s="68"/>
      <c r="C14" s="56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3"/>
    </row>
    <row r="15" spans="1:16" outlineLevel="1">
      <c r="A15" s="68" t="s">
        <v>55</v>
      </c>
      <c r="B15" s="68"/>
      <c r="C15" s="56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3"/>
    </row>
    <row r="16" spans="1:16" outlineLevel="1">
      <c r="A16" s="68"/>
      <c r="B16" s="56" t="s">
        <v>56</v>
      </c>
      <c r="C16" s="56"/>
      <c r="D16" s="211">
        <v>60466.482879120886</v>
      </c>
      <c r="E16" s="211">
        <v>73955.228061538452</v>
      </c>
      <c r="F16" s="211">
        <v>74079.396861538451</v>
      </c>
      <c r="G16" s="211">
        <v>111584.83089230767</v>
      </c>
      <c r="H16" s="211">
        <v>74389.887261538446</v>
      </c>
      <c r="I16" s="211">
        <v>74389.887261538446</v>
      </c>
      <c r="J16" s="211">
        <v>74642.967261538462</v>
      </c>
      <c r="K16" s="211">
        <v>74823.680061538471</v>
      </c>
      <c r="L16" s="211">
        <v>74823.680061538471</v>
      </c>
      <c r="M16" s="211">
        <v>112801.46169230768</v>
      </c>
      <c r="N16" s="211">
        <v>75200.974461538455</v>
      </c>
      <c r="O16" s="211">
        <v>83258.221725274721</v>
      </c>
      <c r="P16" s="111">
        <v>964416.69848131866</v>
      </c>
    </row>
    <row r="17" spans="1:16" outlineLevel="1">
      <c r="A17" s="68"/>
      <c r="B17" s="56" t="s">
        <v>57</v>
      </c>
      <c r="C17" s="56"/>
      <c r="D17" s="211">
        <v>13244.707172142858</v>
      </c>
      <c r="E17" s="211">
        <v>16168.747962000001</v>
      </c>
      <c r="F17" s="211">
        <v>16213.644786000001</v>
      </c>
      <c r="G17" s="211">
        <v>24402.043980000002</v>
      </c>
      <c r="H17" s="211">
        <v>16268.029320000001</v>
      </c>
      <c r="I17" s="211">
        <v>16268.029320000001</v>
      </c>
      <c r="J17" s="211">
        <v>16359.537720000004</v>
      </c>
      <c r="K17" s="211">
        <v>16397.416074000001</v>
      </c>
      <c r="L17" s="211">
        <v>16397.416074000001</v>
      </c>
      <c r="M17" s="211">
        <v>24714.748449000006</v>
      </c>
      <c r="N17" s="211">
        <v>16476.498966000003</v>
      </c>
      <c r="O17" s="211">
        <v>18241.838140928576</v>
      </c>
      <c r="P17" s="111">
        <v>211152.65796407146</v>
      </c>
    </row>
    <row r="18" spans="1:16" outlineLevel="1">
      <c r="A18" s="68"/>
      <c r="B18" s="56" t="s">
        <v>58</v>
      </c>
      <c r="C18" s="56"/>
      <c r="D18" s="211">
        <v>4032.8603814285716</v>
      </c>
      <c r="E18" s="211">
        <v>4935.4579359999998</v>
      </c>
      <c r="F18" s="211">
        <v>6271.0695699999997</v>
      </c>
      <c r="G18" s="211">
        <v>12718.616889000001</v>
      </c>
      <c r="H18" s="211">
        <v>4960.7099260000005</v>
      </c>
      <c r="I18" s="211">
        <v>4960.7099260000005</v>
      </c>
      <c r="J18" s="211">
        <v>7649.6084140000003</v>
      </c>
      <c r="K18" s="211">
        <v>5004.6518500000002</v>
      </c>
      <c r="L18" s="211">
        <v>6340.5386500000004</v>
      </c>
      <c r="M18" s="211">
        <v>8902.6107420000008</v>
      </c>
      <c r="N18" s="211">
        <v>5039.550628</v>
      </c>
      <c r="O18" s="211">
        <v>7066.7106524285718</v>
      </c>
      <c r="P18" s="111">
        <v>77883.095564857154</v>
      </c>
    </row>
    <row r="19" spans="1:16" outlineLevel="1">
      <c r="A19" s="68"/>
      <c r="B19" s="56" t="s">
        <v>59</v>
      </c>
      <c r="C19" s="56"/>
      <c r="D19" s="211">
        <v>0</v>
      </c>
      <c r="E19" s="211">
        <v>0</v>
      </c>
      <c r="F19" s="211">
        <v>0</v>
      </c>
      <c r="G19" s="211">
        <v>0</v>
      </c>
      <c r="H19" s="211">
        <v>0</v>
      </c>
      <c r="I19" s="211">
        <v>0</v>
      </c>
      <c r="J19" s="211">
        <v>0</v>
      </c>
      <c r="K19" s="211">
        <v>0</v>
      </c>
      <c r="L19" s="211">
        <v>0</v>
      </c>
      <c r="M19" s="211">
        <v>0</v>
      </c>
      <c r="N19" s="211">
        <v>0</v>
      </c>
      <c r="O19" s="211">
        <v>0</v>
      </c>
      <c r="P19" s="111">
        <v>0</v>
      </c>
    </row>
    <row r="20" spans="1:16" outlineLevel="1">
      <c r="A20" s="68"/>
      <c r="B20" s="56" t="s">
        <v>60</v>
      </c>
      <c r="C20" s="56"/>
      <c r="D20" s="211">
        <v>7240.3372185576918</v>
      </c>
      <c r="E20" s="211">
        <v>7272.0466979046905</v>
      </c>
      <c r="F20" s="211">
        <v>7387.1545081416916</v>
      </c>
      <c r="G20" s="211">
        <v>11375.970119740039</v>
      </c>
      <c r="H20" s="211">
        <v>7314.8249278266921</v>
      </c>
      <c r="I20" s="211">
        <v>7314.8249278266921</v>
      </c>
      <c r="J20" s="211">
        <v>7546.8866747586917</v>
      </c>
      <c r="K20" s="211">
        <v>7361.2697208936934</v>
      </c>
      <c r="L20" s="211">
        <v>7463.4650610936933</v>
      </c>
      <c r="M20" s="211">
        <v>11201.039797573039</v>
      </c>
      <c r="N20" s="211">
        <v>7398.8523402486926</v>
      </c>
      <c r="O20" s="211">
        <v>8305.3579446753392</v>
      </c>
      <c r="P20" s="111">
        <v>97182.02993924066</v>
      </c>
    </row>
    <row r="21" spans="1:16" outlineLevel="1">
      <c r="A21" s="68"/>
      <c r="B21" s="56" t="s">
        <v>236</v>
      </c>
      <c r="C21" s="56"/>
      <c r="D21" s="211">
        <v>6170.849498692307</v>
      </c>
      <c r="E21" s="211">
        <v>6197.8750941619055</v>
      </c>
      <c r="F21" s="211">
        <v>6295.9800513835062</v>
      </c>
      <c r="G21" s="211">
        <v>9740.2097103656561</v>
      </c>
      <c r="H21" s="211">
        <v>6263.020036243769</v>
      </c>
      <c r="I21" s="211">
        <v>6263.020036243769</v>
      </c>
      <c r="J21" s="211">
        <v>6461.7134274077689</v>
      </c>
      <c r="K21" s="211">
        <v>6302.7864930527703</v>
      </c>
      <c r="L21" s="211">
        <v>6390.2870784527695</v>
      </c>
      <c r="M21" s="211">
        <v>9590.4327678566551</v>
      </c>
      <c r="N21" s="211">
        <v>6334.9650756377696</v>
      </c>
      <c r="O21" s="211">
        <v>7111.1234689703879</v>
      </c>
      <c r="P21" s="111">
        <v>83122.262738469028</v>
      </c>
    </row>
    <row r="22" spans="1:16" outlineLevel="1">
      <c r="A22" s="68"/>
      <c r="B22" s="56" t="s">
        <v>70</v>
      </c>
      <c r="C22" s="56"/>
      <c r="D22" s="211">
        <v>15762.857387277869</v>
      </c>
      <c r="E22" s="211">
        <v>15762.857387277869</v>
      </c>
      <c r="F22" s="211">
        <v>15762.857387277869</v>
      </c>
      <c r="G22" s="211">
        <v>17240.138175237393</v>
      </c>
      <c r="H22" s="211">
        <v>17240.138175237393</v>
      </c>
      <c r="I22" s="211">
        <v>17240.138175237393</v>
      </c>
      <c r="J22" s="211">
        <v>17240.138175237393</v>
      </c>
      <c r="K22" s="211">
        <v>17240.138175237393</v>
      </c>
      <c r="L22" s="211">
        <v>17240.138175237393</v>
      </c>
      <c r="M22" s="211">
        <v>17240.138175237393</v>
      </c>
      <c r="N22" s="211">
        <v>17240.138175237393</v>
      </c>
      <c r="O22" s="211">
        <v>17240.138175237393</v>
      </c>
      <c r="P22" s="111">
        <v>202449.81573897018</v>
      </c>
    </row>
    <row r="23" spans="1:16" outlineLevel="1">
      <c r="A23" s="68"/>
      <c r="B23" s="56" t="s">
        <v>8</v>
      </c>
      <c r="C23" s="56"/>
      <c r="D23" s="211">
        <v>0</v>
      </c>
      <c r="E23" s="211">
        <v>0</v>
      </c>
      <c r="F23" s="211">
        <v>0</v>
      </c>
      <c r="G23" s="211">
        <v>0</v>
      </c>
      <c r="H23" s="211">
        <v>0</v>
      </c>
      <c r="I23" s="211">
        <v>0</v>
      </c>
      <c r="J23" s="211">
        <v>0</v>
      </c>
      <c r="K23" s="211">
        <v>0</v>
      </c>
      <c r="L23" s="211">
        <v>0</v>
      </c>
      <c r="M23" s="211">
        <v>0</v>
      </c>
      <c r="N23" s="211">
        <v>0</v>
      </c>
      <c r="O23" s="211">
        <v>0</v>
      </c>
      <c r="P23" s="111">
        <v>0</v>
      </c>
    </row>
    <row r="24" spans="1:16">
      <c r="A24" s="112" t="s">
        <v>2</v>
      </c>
      <c r="B24" s="58"/>
      <c r="C24" s="59"/>
      <c r="D24" s="113">
        <v>106918.09453722018</v>
      </c>
      <c r="E24" s="113">
        <v>124292.21313888291</v>
      </c>
      <c r="F24" s="113">
        <v>126010.1031643415</v>
      </c>
      <c r="G24" s="113">
        <v>187061.80976665075</v>
      </c>
      <c r="H24" s="113">
        <v>126436.60964684631</v>
      </c>
      <c r="I24" s="113">
        <v>126436.60964684631</v>
      </c>
      <c r="J24" s="113">
        <v>129900.85167294231</v>
      </c>
      <c r="K24" s="113">
        <v>127129.94237472233</v>
      </c>
      <c r="L24" s="113">
        <v>128655.52510032235</v>
      </c>
      <c r="M24" s="113">
        <v>184450.43162397476</v>
      </c>
      <c r="N24" s="113">
        <v>127690.97964666231</v>
      </c>
      <c r="O24" s="113">
        <v>141223.39010751501</v>
      </c>
      <c r="P24" s="113">
        <v>1636206.5604269269</v>
      </c>
    </row>
    <row r="25" spans="1:16">
      <c r="A25" s="68"/>
      <c r="B25" s="68"/>
      <c r="C25" s="56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3"/>
    </row>
    <row r="26" spans="1:16" outlineLevel="1">
      <c r="A26" s="68" t="s">
        <v>3</v>
      </c>
      <c r="B26" s="68"/>
      <c r="C26" s="56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3"/>
    </row>
    <row r="27" spans="1:16" outlineLevel="1">
      <c r="A27" s="68"/>
      <c r="B27" s="56" t="s">
        <v>7</v>
      </c>
      <c r="C27" s="56"/>
      <c r="D27" s="211">
        <v>100</v>
      </c>
      <c r="E27" s="211">
        <v>0</v>
      </c>
      <c r="F27" s="211">
        <v>0</v>
      </c>
      <c r="G27" s="211">
        <v>100</v>
      </c>
      <c r="H27" s="211">
        <v>300</v>
      </c>
      <c r="I27" s="211">
        <v>400</v>
      </c>
      <c r="J27" s="211">
        <v>100</v>
      </c>
      <c r="K27" s="211">
        <v>0</v>
      </c>
      <c r="L27" s="211">
        <v>0</v>
      </c>
      <c r="M27" s="211">
        <v>100</v>
      </c>
      <c r="N27" s="211">
        <v>0</v>
      </c>
      <c r="O27" s="211">
        <v>0</v>
      </c>
      <c r="P27" s="111">
        <v>1100</v>
      </c>
    </row>
    <row r="28" spans="1:16" outlineLevel="1">
      <c r="A28" s="68"/>
      <c r="B28" s="56" t="s">
        <v>213</v>
      </c>
      <c r="C28" s="56"/>
      <c r="D28" s="211">
        <v>85</v>
      </c>
      <c r="E28" s="211">
        <v>85</v>
      </c>
      <c r="F28" s="211">
        <v>85</v>
      </c>
      <c r="G28" s="211">
        <v>85</v>
      </c>
      <c r="H28" s="211">
        <v>85</v>
      </c>
      <c r="I28" s="211">
        <v>85</v>
      </c>
      <c r="J28" s="211">
        <v>85</v>
      </c>
      <c r="K28" s="211">
        <v>85</v>
      </c>
      <c r="L28" s="211">
        <v>85</v>
      </c>
      <c r="M28" s="211">
        <v>84</v>
      </c>
      <c r="N28" s="211">
        <v>84</v>
      </c>
      <c r="O28" s="211">
        <v>84</v>
      </c>
      <c r="P28" s="111">
        <v>1017</v>
      </c>
    </row>
    <row r="29" spans="1:16" outlineLevel="1">
      <c r="A29" s="68"/>
      <c r="B29" s="56" t="s">
        <v>134</v>
      </c>
      <c r="C29" s="56"/>
      <c r="D29" s="211">
        <v>50</v>
      </c>
      <c r="E29" s="211">
        <v>50</v>
      </c>
      <c r="F29" s="211">
        <v>50</v>
      </c>
      <c r="G29" s="211">
        <v>50</v>
      </c>
      <c r="H29" s="211">
        <v>50</v>
      </c>
      <c r="I29" s="211">
        <v>50</v>
      </c>
      <c r="J29" s="211">
        <v>50</v>
      </c>
      <c r="K29" s="211">
        <v>50</v>
      </c>
      <c r="L29" s="211">
        <v>50</v>
      </c>
      <c r="M29" s="211">
        <v>50</v>
      </c>
      <c r="N29" s="211">
        <v>50</v>
      </c>
      <c r="O29" s="211">
        <v>50</v>
      </c>
      <c r="P29" s="111">
        <v>600</v>
      </c>
    </row>
    <row r="30" spans="1:16" outlineLevel="1">
      <c r="A30" s="68"/>
      <c r="B30" s="56" t="s">
        <v>135</v>
      </c>
      <c r="C30" s="56"/>
      <c r="D30" s="211">
        <v>0</v>
      </c>
      <c r="E30" s="211">
        <v>0</v>
      </c>
      <c r="F30" s="211">
        <v>0</v>
      </c>
      <c r="G30" s="211">
        <v>0</v>
      </c>
      <c r="H30" s="211">
        <v>0</v>
      </c>
      <c r="I30" s="211">
        <v>0</v>
      </c>
      <c r="J30" s="211">
        <v>0</v>
      </c>
      <c r="K30" s="211">
        <v>0</v>
      </c>
      <c r="L30" s="211">
        <v>0</v>
      </c>
      <c r="M30" s="211">
        <v>0</v>
      </c>
      <c r="N30" s="211">
        <v>0</v>
      </c>
      <c r="O30" s="211">
        <v>0</v>
      </c>
      <c r="P30" s="111">
        <v>0</v>
      </c>
    </row>
    <row r="31" spans="1:16" outlineLevel="1">
      <c r="A31" s="68"/>
      <c r="B31" s="56" t="s">
        <v>136</v>
      </c>
      <c r="C31" s="56"/>
      <c r="D31" s="211">
        <v>7515</v>
      </c>
      <c r="E31" s="211">
        <v>0</v>
      </c>
      <c r="F31" s="211">
        <v>3600</v>
      </c>
      <c r="G31" s="211">
        <v>50</v>
      </c>
      <c r="H31" s="211">
        <v>0</v>
      </c>
      <c r="I31" s="211">
        <v>0</v>
      </c>
      <c r="J31" s="211">
        <v>40</v>
      </c>
      <c r="K31" s="211">
        <v>0</v>
      </c>
      <c r="L31" s="211">
        <v>0</v>
      </c>
      <c r="M31" s="211">
        <v>50</v>
      </c>
      <c r="N31" s="211">
        <v>0</v>
      </c>
      <c r="O31" s="211">
        <v>0</v>
      </c>
      <c r="P31" s="111">
        <v>11255</v>
      </c>
    </row>
    <row r="32" spans="1:16" outlineLevel="1">
      <c r="A32" s="68"/>
      <c r="B32" s="56" t="s">
        <v>85</v>
      </c>
      <c r="C32" s="56"/>
      <c r="D32" s="211">
        <v>30</v>
      </c>
      <c r="E32" s="211">
        <v>30</v>
      </c>
      <c r="F32" s="211">
        <v>30</v>
      </c>
      <c r="G32" s="211">
        <v>30</v>
      </c>
      <c r="H32" s="211">
        <v>30</v>
      </c>
      <c r="I32" s="211">
        <v>30</v>
      </c>
      <c r="J32" s="211">
        <v>430</v>
      </c>
      <c r="K32" s="211">
        <v>30</v>
      </c>
      <c r="L32" s="211">
        <v>30</v>
      </c>
      <c r="M32" s="211">
        <v>30</v>
      </c>
      <c r="N32" s="211">
        <v>30</v>
      </c>
      <c r="O32" s="211">
        <v>30</v>
      </c>
      <c r="P32" s="111">
        <v>760</v>
      </c>
    </row>
    <row r="33" spans="1:16" outlineLevel="1">
      <c r="A33" s="68"/>
      <c r="B33" s="56" t="s">
        <v>83</v>
      </c>
      <c r="C33" s="56"/>
      <c r="D33" s="211">
        <v>1000</v>
      </c>
      <c r="E33" s="211">
        <v>1000</v>
      </c>
      <c r="F33" s="211">
        <v>5500</v>
      </c>
      <c r="G33" s="211">
        <v>1000</v>
      </c>
      <c r="H33" s="211">
        <v>9000</v>
      </c>
      <c r="I33" s="211">
        <v>5500</v>
      </c>
      <c r="J33" s="211">
        <v>19500</v>
      </c>
      <c r="K33" s="211">
        <v>1500</v>
      </c>
      <c r="L33" s="211">
        <v>38000</v>
      </c>
      <c r="M33" s="211">
        <v>1750</v>
      </c>
      <c r="N33" s="211">
        <v>1750</v>
      </c>
      <c r="O33" s="211">
        <v>6250</v>
      </c>
      <c r="P33" s="111">
        <v>91750</v>
      </c>
    </row>
    <row r="34" spans="1:16" outlineLevel="1">
      <c r="A34" s="68"/>
      <c r="B34" s="56" t="s">
        <v>48</v>
      </c>
      <c r="C34" s="56"/>
      <c r="D34" s="211">
        <v>0</v>
      </c>
      <c r="E34" s="211">
        <v>0</v>
      </c>
      <c r="F34" s="211">
        <v>0</v>
      </c>
      <c r="G34" s="211">
        <v>0</v>
      </c>
      <c r="H34" s="211">
        <v>0</v>
      </c>
      <c r="I34" s="211">
        <v>0</v>
      </c>
      <c r="J34" s="211">
        <v>0</v>
      </c>
      <c r="K34" s="211">
        <v>0</v>
      </c>
      <c r="L34" s="211">
        <v>0</v>
      </c>
      <c r="M34" s="211">
        <v>0</v>
      </c>
      <c r="N34" s="211">
        <v>0</v>
      </c>
      <c r="O34" s="211">
        <v>0</v>
      </c>
      <c r="P34" s="111">
        <v>0</v>
      </c>
    </row>
    <row r="35" spans="1:16" outlineLevel="1">
      <c r="A35" s="68"/>
      <c r="B35" s="56" t="s">
        <v>142</v>
      </c>
      <c r="C35" s="56"/>
      <c r="D35" s="211">
        <v>150</v>
      </c>
      <c r="E35" s="211">
        <v>650</v>
      </c>
      <c r="F35" s="211">
        <v>0</v>
      </c>
      <c r="G35" s="211">
        <v>0</v>
      </c>
      <c r="H35" s="211">
        <v>0</v>
      </c>
      <c r="I35" s="211">
        <v>0</v>
      </c>
      <c r="J35" s="211">
        <v>1300</v>
      </c>
      <c r="K35" s="211">
        <v>0</v>
      </c>
      <c r="L35" s="211">
        <v>0</v>
      </c>
      <c r="M35" s="211">
        <v>1200</v>
      </c>
      <c r="N35" s="211">
        <v>350</v>
      </c>
      <c r="O35" s="211">
        <v>1250</v>
      </c>
      <c r="P35" s="111">
        <v>4900</v>
      </c>
    </row>
    <row r="36" spans="1:16" outlineLevel="1">
      <c r="A36" s="68"/>
      <c r="B36" s="56" t="s">
        <v>118</v>
      </c>
      <c r="C36" s="56"/>
      <c r="D36" s="211">
        <v>20</v>
      </c>
      <c r="E36" s="211">
        <v>20</v>
      </c>
      <c r="F36" s="211">
        <v>20</v>
      </c>
      <c r="G36" s="211">
        <v>20</v>
      </c>
      <c r="H36" s="211">
        <v>20</v>
      </c>
      <c r="I36" s="211">
        <v>20</v>
      </c>
      <c r="J36" s="211">
        <v>20</v>
      </c>
      <c r="K36" s="211">
        <v>20</v>
      </c>
      <c r="L36" s="211">
        <v>20</v>
      </c>
      <c r="M36" s="211">
        <v>20</v>
      </c>
      <c r="N36" s="211">
        <v>20</v>
      </c>
      <c r="O36" s="211">
        <v>20</v>
      </c>
      <c r="P36" s="111">
        <v>240</v>
      </c>
    </row>
    <row r="37" spans="1:16" outlineLevel="1">
      <c r="A37" s="68"/>
      <c r="B37" s="56" t="s">
        <v>119</v>
      </c>
      <c r="C37" s="56"/>
      <c r="D37" s="211">
        <v>100</v>
      </c>
      <c r="E37" s="211">
        <v>100</v>
      </c>
      <c r="F37" s="211">
        <v>100</v>
      </c>
      <c r="G37" s="211">
        <v>100</v>
      </c>
      <c r="H37" s="211">
        <v>100</v>
      </c>
      <c r="I37" s="211">
        <v>100</v>
      </c>
      <c r="J37" s="211">
        <v>100</v>
      </c>
      <c r="K37" s="211">
        <v>100</v>
      </c>
      <c r="L37" s="211">
        <v>100</v>
      </c>
      <c r="M37" s="211">
        <v>100</v>
      </c>
      <c r="N37" s="211">
        <v>100</v>
      </c>
      <c r="O37" s="211">
        <v>100</v>
      </c>
      <c r="P37" s="111">
        <v>1200</v>
      </c>
    </row>
    <row r="38" spans="1:16" outlineLevel="1">
      <c r="A38" s="68"/>
      <c r="B38" s="56" t="s">
        <v>120</v>
      </c>
      <c r="C38" s="56"/>
      <c r="D38" s="211">
        <v>65</v>
      </c>
      <c r="E38" s="211">
        <v>65</v>
      </c>
      <c r="F38" s="211">
        <v>65</v>
      </c>
      <c r="G38" s="211">
        <v>65</v>
      </c>
      <c r="H38" s="211">
        <v>65</v>
      </c>
      <c r="I38" s="211">
        <v>65</v>
      </c>
      <c r="J38" s="211">
        <v>65</v>
      </c>
      <c r="K38" s="211">
        <v>65</v>
      </c>
      <c r="L38" s="211">
        <v>65</v>
      </c>
      <c r="M38" s="211">
        <v>65</v>
      </c>
      <c r="N38" s="211">
        <v>65</v>
      </c>
      <c r="O38" s="211">
        <v>65</v>
      </c>
      <c r="P38" s="111">
        <v>780</v>
      </c>
    </row>
    <row r="39" spans="1:16" outlineLevel="1">
      <c r="A39" s="68"/>
      <c r="B39" s="56" t="s">
        <v>128</v>
      </c>
      <c r="C39" s="56"/>
      <c r="D39" s="211">
        <v>0</v>
      </c>
      <c r="E39" s="211">
        <v>0</v>
      </c>
      <c r="F39" s="211">
        <v>0</v>
      </c>
      <c r="G39" s="211">
        <v>0</v>
      </c>
      <c r="H39" s="211">
        <v>0</v>
      </c>
      <c r="I39" s="211">
        <v>0</v>
      </c>
      <c r="J39" s="211">
        <v>0</v>
      </c>
      <c r="K39" s="211">
        <v>0</v>
      </c>
      <c r="L39" s="211">
        <v>0</v>
      </c>
      <c r="M39" s="211">
        <v>0</v>
      </c>
      <c r="N39" s="211">
        <v>0</v>
      </c>
      <c r="O39" s="211">
        <v>0</v>
      </c>
      <c r="P39" s="111">
        <v>0</v>
      </c>
    </row>
    <row r="40" spans="1:16" outlineLevel="1">
      <c r="A40" s="68"/>
      <c r="B40" s="56" t="s">
        <v>113</v>
      </c>
      <c r="C40" s="56"/>
      <c r="D40" s="211">
        <v>0</v>
      </c>
      <c r="E40" s="211">
        <v>2000</v>
      </c>
      <c r="F40" s="211">
        <v>0</v>
      </c>
      <c r="G40" s="211">
        <v>0</v>
      </c>
      <c r="H40" s="211">
        <v>2000</v>
      </c>
      <c r="I40" s="211">
        <v>0</v>
      </c>
      <c r="J40" s="211">
        <v>0</v>
      </c>
      <c r="K40" s="211">
        <v>0</v>
      </c>
      <c r="L40" s="211">
        <v>0</v>
      </c>
      <c r="M40" s="211">
        <v>0</v>
      </c>
      <c r="N40" s="211">
        <v>0</v>
      </c>
      <c r="O40" s="211">
        <v>0</v>
      </c>
      <c r="P40" s="111">
        <v>4000</v>
      </c>
    </row>
    <row r="41" spans="1:16" outlineLevel="1">
      <c r="A41" s="68"/>
      <c r="B41" s="56" t="s">
        <v>114</v>
      </c>
      <c r="C41" s="56"/>
      <c r="D41" s="211">
        <v>0</v>
      </c>
      <c r="E41" s="211">
        <v>0</v>
      </c>
      <c r="F41" s="211">
        <v>0</v>
      </c>
      <c r="G41" s="211">
        <v>0</v>
      </c>
      <c r="H41" s="211">
        <v>0</v>
      </c>
      <c r="I41" s="211">
        <v>0</v>
      </c>
      <c r="J41" s="211">
        <v>0</v>
      </c>
      <c r="K41" s="211">
        <v>0</v>
      </c>
      <c r="L41" s="211">
        <v>0</v>
      </c>
      <c r="M41" s="211">
        <v>0</v>
      </c>
      <c r="N41" s="211">
        <v>0</v>
      </c>
      <c r="O41" s="211">
        <v>0</v>
      </c>
      <c r="P41" s="111">
        <v>0</v>
      </c>
    </row>
    <row r="42" spans="1:16" outlineLevel="1">
      <c r="A42" s="68"/>
      <c r="B42" s="56" t="s">
        <v>180</v>
      </c>
      <c r="C42" s="56"/>
      <c r="D42" s="211">
        <v>0</v>
      </c>
      <c r="E42" s="211">
        <v>0</v>
      </c>
      <c r="F42" s="211">
        <v>0</v>
      </c>
      <c r="G42" s="211">
        <v>0</v>
      </c>
      <c r="H42" s="211">
        <v>0</v>
      </c>
      <c r="I42" s="211">
        <v>0</v>
      </c>
      <c r="J42" s="211">
        <v>0</v>
      </c>
      <c r="K42" s="211">
        <v>0</v>
      </c>
      <c r="L42" s="211">
        <v>0</v>
      </c>
      <c r="M42" s="211">
        <v>0</v>
      </c>
      <c r="N42" s="211">
        <v>0</v>
      </c>
      <c r="O42" s="211">
        <v>0</v>
      </c>
      <c r="P42" s="111">
        <v>0</v>
      </c>
    </row>
    <row r="43" spans="1:16" outlineLevel="1">
      <c r="A43" s="68"/>
      <c r="B43" s="56" t="s">
        <v>116</v>
      </c>
      <c r="C43" s="56"/>
      <c r="D43" s="211">
        <v>125</v>
      </c>
      <c r="E43" s="211">
        <v>250</v>
      </c>
      <c r="F43" s="211">
        <v>125</v>
      </c>
      <c r="G43" s="211">
        <v>250</v>
      </c>
      <c r="H43" s="211">
        <v>125</v>
      </c>
      <c r="I43" s="211">
        <v>250</v>
      </c>
      <c r="J43" s="211">
        <v>125</v>
      </c>
      <c r="K43" s="211">
        <v>250</v>
      </c>
      <c r="L43" s="211">
        <v>125</v>
      </c>
      <c r="M43" s="211">
        <v>250</v>
      </c>
      <c r="N43" s="211">
        <v>125</v>
      </c>
      <c r="O43" s="211">
        <v>250</v>
      </c>
      <c r="P43" s="111">
        <v>2250</v>
      </c>
    </row>
    <row r="44" spans="1:16" outlineLevel="1">
      <c r="A44" s="68"/>
      <c r="B44" s="56" t="s">
        <v>144</v>
      </c>
      <c r="C44" s="56"/>
      <c r="D44" s="211">
        <v>250</v>
      </c>
      <c r="E44" s="211">
        <v>250</v>
      </c>
      <c r="F44" s="211">
        <v>250</v>
      </c>
      <c r="G44" s="211">
        <v>250</v>
      </c>
      <c r="H44" s="211">
        <v>250</v>
      </c>
      <c r="I44" s="211">
        <v>250</v>
      </c>
      <c r="J44" s="211">
        <v>250</v>
      </c>
      <c r="K44" s="211">
        <v>250</v>
      </c>
      <c r="L44" s="211">
        <v>250</v>
      </c>
      <c r="M44" s="211">
        <v>250</v>
      </c>
      <c r="N44" s="211">
        <v>250</v>
      </c>
      <c r="O44" s="211">
        <v>250</v>
      </c>
      <c r="P44" s="111">
        <v>3000</v>
      </c>
    </row>
    <row r="45" spans="1:16" outlineLevel="1">
      <c r="A45" s="68"/>
      <c r="B45" s="56" t="s">
        <v>102</v>
      </c>
      <c r="C45" s="56"/>
      <c r="D45" s="211">
        <v>50</v>
      </c>
      <c r="E45" s="211">
        <v>50</v>
      </c>
      <c r="F45" s="211">
        <v>50</v>
      </c>
      <c r="G45" s="211">
        <v>50</v>
      </c>
      <c r="H45" s="211">
        <v>50</v>
      </c>
      <c r="I45" s="211">
        <v>50</v>
      </c>
      <c r="J45" s="211">
        <v>50</v>
      </c>
      <c r="K45" s="211">
        <v>50</v>
      </c>
      <c r="L45" s="211">
        <v>50</v>
      </c>
      <c r="M45" s="211">
        <v>50</v>
      </c>
      <c r="N45" s="211">
        <v>50</v>
      </c>
      <c r="O45" s="211">
        <v>50</v>
      </c>
      <c r="P45" s="111">
        <v>600</v>
      </c>
    </row>
    <row r="46" spans="1:16" outlineLevel="1">
      <c r="A46" s="68"/>
      <c r="B46" s="56" t="s">
        <v>40</v>
      </c>
      <c r="C46" s="56"/>
      <c r="D46" s="211">
        <v>450</v>
      </c>
      <c r="E46" s="211">
        <v>450</v>
      </c>
      <c r="F46" s="211">
        <v>450</v>
      </c>
      <c r="G46" s="211">
        <v>450</v>
      </c>
      <c r="H46" s="211">
        <v>450</v>
      </c>
      <c r="I46" s="211">
        <v>450</v>
      </c>
      <c r="J46" s="211">
        <v>450</v>
      </c>
      <c r="K46" s="211">
        <v>450</v>
      </c>
      <c r="L46" s="211">
        <v>450</v>
      </c>
      <c r="M46" s="211">
        <v>450</v>
      </c>
      <c r="N46" s="211">
        <v>450</v>
      </c>
      <c r="O46" s="211">
        <v>450</v>
      </c>
      <c r="P46" s="111">
        <v>5400</v>
      </c>
    </row>
    <row r="47" spans="1:16" outlineLevel="1">
      <c r="A47" s="68"/>
      <c r="B47" s="56" t="s">
        <v>41</v>
      </c>
      <c r="C47" s="56"/>
      <c r="D47" s="211">
        <v>1167</v>
      </c>
      <c r="E47" s="211">
        <v>1167</v>
      </c>
      <c r="F47" s="211">
        <v>1167</v>
      </c>
      <c r="G47" s="211">
        <v>1167</v>
      </c>
      <c r="H47" s="211">
        <v>1167</v>
      </c>
      <c r="I47" s="211">
        <v>1167</v>
      </c>
      <c r="J47" s="211">
        <v>1167</v>
      </c>
      <c r="K47" s="211">
        <v>1167</v>
      </c>
      <c r="L47" s="211">
        <v>1167</v>
      </c>
      <c r="M47" s="211">
        <v>1167</v>
      </c>
      <c r="N47" s="211">
        <v>1167</v>
      </c>
      <c r="O47" s="211">
        <v>1167</v>
      </c>
      <c r="P47" s="111">
        <v>14004</v>
      </c>
    </row>
    <row r="48" spans="1:16" outlineLevel="1">
      <c r="A48" s="68"/>
      <c r="B48" s="56" t="s">
        <v>42</v>
      </c>
      <c r="C48" s="56"/>
      <c r="D48" s="211">
        <v>230</v>
      </c>
      <c r="E48" s="211">
        <v>230</v>
      </c>
      <c r="F48" s="211">
        <v>230</v>
      </c>
      <c r="G48" s="211">
        <v>230</v>
      </c>
      <c r="H48" s="211">
        <v>230</v>
      </c>
      <c r="I48" s="211">
        <v>230</v>
      </c>
      <c r="J48" s="211">
        <v>230</v>
      </c>
      <c r="K48" s="211">
        <v>230</v>
      </c>
      <c r="L48" s="211">
        <v>230</v>
      </c>
      <c r="M48" s="211">
        <v>230</v>
      </c>
      <c r="N48" s="211">
        <v>230</v>
      </c>
      <c r="O48" s="211">
        <v>230</v>
      </c>
      <c r="P48" s="111">
        <v>2760</v>
      </c>
    </row>
    <row r="49" spans="1:16" outlineLevel="1">
      <c r="A49" s="68"/>
      <c r="B49" s="56" t="s">
        <v>43</v>
      </c>
      <c r="C49" s="56"/>
      <c r="D49" s="211">
        <v>1450</v>
      </c>
      <c r="E49" s="211">
        <v>1800</v>
      </c>
      <c r="F49" s="211">
        <v>650</v>
      </c>
      <c r="G49" s="211">
        <v>1850</v>
      </c>
      <c r="H49" s="211">
        <v>650</v>
      </c>
      <c r="I49" s="211">
        <v>2800</v>
      </c>
      <c r="J49" s="211">
        <v>1650</v>
      </c>
      <c r="K49" s="211">
        <v>0</v>
      </c>
      <c r="L49" s="211">
        <v>4450</v>
      </c>
      <c r="M49" s="211">
        <v>475</v>
      </c>
      <c r="N49" s="211">
        <v>0</v>
      </c>
      <c r="O49" s="211">
        <v>2000</v>
      </c>
      <c r="P49" s="111">
        <v>17775</v>
      </c>
    </row>
    <row r="50" spans="1:16" outlineLevel="1">
      <c r="A50" s="68"/>
      <c r="B50" s="56" t="s">
        <v>73</v>
      </c>
      <c r="C50" s="56"/>
      <c r="D50" s="211">
        <v>600</v>
      </c>
      <c r="E50" s="211">
        <v>1260</v>
      </c>
      <c r="F50" s="211">
        <v>0</v>
      </c>
      <c r="G50" s="211">
        <v>1200</v>
      </c>
      <c r="H50" s="211">
        <v>0</v>
      </c>
      <c r="I50" s="211">
        <v>1200</v>
      </c>
      <c r="J50" s="211">
        <v>250</v>
      </c>
      <c r="K50" s="211">
        <v>0</v>
      </c>
      <c r="L50" s="211">
        <v>2350</v>
      </c>
      <c r="M50" s="211">
        <v>1550</v>
      </c>
      <c r="N50" s="211">
        <v>1000</v>
      </c>
      <c r="O50" s="211">
        <v>2000</v>
      </c>
      <c r="P50" s="111">
        <v>11410</v>
      </c>
    </row>
    <row r="51" spans="1:16" outlineLevel="1">
      <c r="A51" s="68"/>
      <c r="B51" s="56" t="s">
        <v>221</v>
      </c>
      <c r="C51" s="56"/>
      <c r="D51" s="211">
        <v>575</v>
      </c>
      <c r="E51" s="211">
        <v>575</v>
      </c>
      <c r="F51" s="211">
        <v>575</v>
      </c>
      <c r="G51" s="211">
        <v>575</v>
      </c>
      <c r="H51" s="211">
        <v>575</v>
      </c>
      <c r="I51" s="211">
        <v>575</v>
      </c>
      <c r="J51" s="211">
        <v>575</v>
      </c>
      <c r="K51" s="211">
        <v>575</v>
      </c>
      <c r="L51" s="211">
        <v>575</v>
      </c>
      <c r="M51" s="211">
        <v>575</v>
      </c>
      <c r="N51" s="211">
        <v>575</v>
      </c>
      <c r="O51" s="211">
        <v>575</v>
      </c>
      <c r="P51" s="111">
        <v>6900</v>
      </c>
    </row>
    <row r="52" spans="1:16" outlineLevel="1">
      <c r="A52" s="68"/>
      <c r="B52" s="56" t="s">
        <v>222</v>
      </c>
      <c r="C52" s="56"/>
      <c r="D52" s="211">
        <v>0</v>
      </c>
      <c r="E52" s="211">
        <v>0</v>
      </c>
      <c r="F52" s="211">
        <v>1600</v>
      </c>
      <c r="G52" s="211">
        <v>0</v>
      </c>
      <c r="H52" s="211">
        <v>0</v>
      </c>
      <c r="I52" s="211">
        <v>0</v>
      </c>
      <c r="J52" s="211">
        <v>0</v>
      </c>
      <c r="K52" s="211">
        <v>0</v>
      </c>
      <c r="L52" s="211">
        <v>0</v>
      </c>
      <c r="M52" s="211">
        <v>0</v>
      </c>
      <c r="N52" s="211">
        <v>0</v>
      </c>
      <c r="O52" s="211">
        <v>0</v>
      </c>
      <c r="P52" s="111">
        <v>1600</v>
      </c>
    </row>
    <row r="53" spans="1:16" outlineLevel="1">
      <c r="A53" s="68"/>
      <c r="B53" s="56" t="s">
        <v>44</v>
      </c>
      <c r="C53" s="56"/>
      <c r="D53" s="211">
        <v>7150</v>
      </c>
      <c r="E53" s="211">
        <v>0</v>
      </c>
      <c r="F53" s="211">
        <v>0</v>
      </c>
      <c r="G53" s="211">
        <v>7150</v>
      </c>
      <c r="H53" s="211">
        <v>0</v>
      </c>
      <c r="I53" s="211">
        <v>0</v>
      </c>
      <c r="J53" s="211">
        <v>7150</v>
      </c>
      <c r="K53" s="211">
        <v>0</v>
      </c>
      <c r="L53" s="211">
        <v>0</v>
      </c>
      <c r="M53" s="211">
        <v>7150</v>
      </c>
      <c r="N53" s="211">
        <v>0</v>
      </c>
      <c r="O53" s="211">
        <v>0</v>
      </c>
      <c r="P53" s="111">
        <v>28600</v>
      </c>
    </row>
    <row r="54" spans="1:16">
      <c r="A54" s="112" t="s">
        <v>45</v>
      </c>
      <c r="B54" s="58"/>
      <c r="C54" s="59"/>
      <c r="D54" s="113">
        <v>21162</v>
      </c>
      <c r="E54" s="113">
        <v>10032</v>
      </c>
      <c r="F54" s="113">
        <v>14547</v>
      </c>
      <c r="G54" s="113">
        <v>14672</v>
      </c>
      <c r="H54" s="113">
        <v>15147</v>
      </c>
      <c r="I54" s="113">
        <v>13222</v>
      </c>
      <c r="J54" s="113">
        <v>33587</v>
      </c>
      <c r="K54" s="113">
        <v>4822</v>
      </c>
      <c r="L54" s="113">
        <v>47997</v>
      </c>
      <c r="M54" s="113">
        <v>15596</v>
      </c>
      <c r="N54" s="113">
        <v>6296</v>
      </c>
      <c r="O54" s="113">
        <v>14821</v>
      </c>
      <c r="P54" s="113">
        <v>211901</v>
      </c>
    </row>
    <row r="55" spans="1:16">
      <c r="A55" s="114"/>
      <c r="B55" s="60"/>
      <c r="C55" s="60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</row>
    <row r="56" spans="1:16">
      <c r="A56" s="112" t="s">
        <v>177</v>
      </c>
      <c r="B56" s="58"/>
      <c r="C56" s="59"/>
      <c r="D56" s="113">
        <v>128080.09453722018</v>
      </c>
      <c r="E56" s="113">
        <v>134324.21313888291</v>
      </c>
      <c r="F56" s="113">
        <v>140557.1031643415</v>
      </c>
      <c r="G56" s="113">
        <v>201733.80976665075</v>
      </c>
      <c r="H56" s="113">
        <v>141583.60964684631</v>
      </c>
      <c r="I56" s="113">
        <v>139658.60964684631</v>
      </c>
      <c r="J56" s="113">
        <v>163487.85167294231</v>
      </c>
      <c r="K56" s="113">
        <v>131951.94237472233</v>
      </c>
      <c r="L56" s="113">
        <v>176652.52510032235</v>
      </c>
      <c r="M56" s="113">
        <v>200046.43162397476</v>
      </c>
      <c r="N56" s="113">
        <v>133986.97964666231</v>
      </c>
      <c r="O56" s="113">
        <v>156044.39010751501</v>
      </c>
      <c r="P56" s="113">
        <v>1848107.5604269269</v>
      </c>
    </row>
    <row r="57" spans="1:16">
      <c r="A57" s="68"/>
      <c r="C57" s="56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3"/>
    </row>
    <row r="58" spans="1:16" outlineLevel="1">
      <c r="A58" s="68" t="s">
        <v>93</v>
      </c>
      <c r="C58" s="56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3"/>
    </row>
    <row r="59" spans="1:16" outlineLevel="1">
      <c r="A59" s="68"/>
      <c r="B59" s="56" t="s">
        <v>94</v>
      </c>
      <c r="C59" s="56"/>
      <c r="D59" s="211">
        <v>25000</v>
      </c>
      <c r="E59" s="211">
        <v>25000</v>
      </c>
      <c r="F59" s="211">
        <v>50000</v>
      </c>
      <c r="G59" s="211">
        <v>4000</v>
      </c>
      <c r="H59" s="211">
        <v>2600</v>
      </c>
      <c r="I59" s="211">
        <v>0</v>
      </c>
      <c r="J59" s="211">
        <v>0</v>
      </c>
      <c r="K59" s="211">
        <v>0</v>
      </c>
      <c r="L59" s="211">
        <v>0</v>
      </c>
      <c r="M59" s="211">
        <v>0</v>
      </c>
      <c r="N59" s="211">
        <v>0</v>
      </c>
      <c r="O59" s="211">
        <v>0</v>
      </c>
      <c r="P59" s="111">
        <v>106600</v>
      </c>
    </row>
    <row r="60" spans="1:16">
      <c r="A60" s="112" t="s">
        <v>96</v>
      </c>
      <c r="B60" s="58"/>
      <c r="C60" s="59"/>
      <c r="D60" s="113">
        <v>25000</v>
      </c>
      <c r="E60" s="113">
        <v>25000</v>
      </c>
      <c r="F60" s="113">
        <v>50000</v>
      </c>
      <c r="G60" s="113">
        <v>4000</v>
      </c>
      <c r="H60" s="113">
        <v>2600</v>
      </c>
      <c r="I60" s="113">
        <v>0</v>
      </c>
      <c r="J60" s="113">
        <v>0</v>
      </c>
      <c r="K60" s="113">
        <v>0</v>
      </c>
      <c r="L60" s="113">
        <v>0</v>
      </c>
      <c r="M60" s="113">
        <v>0</v>
      </c>
      <c r="N60" s="113">
        <v>0</v>
      </c>
      <c r="O60" s="113">
        <v>0</v>
      </c>
      <c r="P60" s="113">
        <v>106600</v>
      </c>
    </row>
    <row r="61" spans="1:16">
      <c r="A61" s="68"/>
      <c r="C61" s="56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3"/>
    </row>
    <row r="62" spans="1:16">
      <c r="A62" s="112" t="s">
        <v>189</v>
      </c>
      <c r="B62" s="61"/>
      <c r="C62" s="62"/>
      <c r="D62" s="113">
        <v>153080.0945372202</v>
      </c>
      <c r="E62" s="113">
        <v>159324.21313888291</v>
      </c>
      <c r="F62" s="113">
        <v>190557.1031643415</v>
      </c>
      <c r="G62" s="113">
        <v>205733.80976665075</v>
      </c>
      <c r="H62" s="113">
        <v>144183.60964684631</v>
      </c>
      <c r="I62" s="113">
        <v>139658.60964684631</v>
      </c>
      <c r="J62" s="113">
        <v>163487.85167294231</v>
      </c>
      <c r="K62" s="113">
        <v>131951.94237472233</v>
      </c>
      <c r="L62" s="113">
        <v>176652.52510032235</v>
      </c>
      <c r="M62" s="113">
        <v>200046.43162397476</v>
      </c>
      <c r="N62" s="113">
        <v>133986.97964666231</v>
      </c>
      <c r="O62" s="113">
        <v>156044.39010751501</v>
      </c>
      <c r="P62" s="113">
        <v>1954707.5604269269</v>
      </c>
    </row>
    <row r="63" spans="1:16">
      <c r="A63" s="68"/>
      <c r="C63" s="56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3"/>
    </row>
    <row r="64" spans="1:16">
      <c r="A64" s="112" t="s">
        <v>217</v>
      </c>
      <c r="B64" s="61"/>
      <c r="C64" s="62"/>
      <c r="D64" s="115">
        <v>-149580.0945372202</v>
      </c>
      <c r="E64" s="115">
        <v>-155824.21313888291</v>
      </c>
      <c r="F64" s="115">
        <v>-187057.1031643415</v>
      </c>
      <c r="G64" s="115">
        <v>-202233.80976665075</v>
      </c>
      <c r="H64" s="115">
        <v>-140683.60964684631</v>
      </c>
      <c r="I64" s="115">
        <v>38841.390353153693</v>
      </c>
      <c r="J64" s="115">
        <v>-159987.85167294231</v>
      </c>
      <c r="K64" s="115">
        <v>-128451.94237472233</v>
      </c>
      <c r="L64" s="115">
        <v>-173152.52510032235</v>
      </c>
      <c r="M64" s="115">
        <v>-196546.43162397476</v>
      </c>
      <c r="N64" s="115">
        <v>-130486.97964666231</v>
      </c>
      <c r="O64" s="115">
        <v>-152544.39010751501</v>
      </c>
      <c r="P64" s="115">
        <v>-1737707.5604269269</v>
      </c>
    </row>
  </sheetData>
  <phoneticPr fontId="0" type="noConversion"/>
  <printOptions horizontalCentered="1"/>
  <pageMargins left="0" right="0" top="0.5" bottom="0.5" header="0.5" footer="0.5"/>
  <pageSetup scale="51" fitToHeight="2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P102"/>
  <sheetViews>
    <sheetView view="pageBreakPreview" zoomScale="80" zoomScaleNormal="50" zoomScaleSheetLayoutView="80" workbookViewId="0">
      <pane xSplit="3" ySplit="9" topLeftCell="D10" activePane="bottomRight" state="frozen"/>
      <selection pane="topRight"/>
      <selection pane="bottomLeft"/>
      <selection pane="bottomRight"/>
    </sheetView>
  </sheetViews>
  <sheetFormatPr defaultRowHeight="15.75" outlineLevelRow="1"/>
  <cols>
    <col min="1" max="1" width="5.375" style="56" customWidth="1"/>
    <col min="2" max="2" width="10.625" style="56" customWidth="1"/>
    <col min="3" max="3" width="35.25" style="55" customWidth="1"/>
    <col min="4" max="15" width="17.75" style="56" bestFit="1" customWidth="1"/>
    <col min="16" max="16" width="18.875" style="56" bestFit="1" customWidth="1"/>
    <col min="17" max="16384" width="9" style="56"/>
  </cols>
  <sheetData>
    <row r="1" spans="1:16" ht="18.75">
      <c r="A1" s="65" t="s">
        <v>131</v>
      </c>
    </row>
    <row r="2" spans="1:16" ht="18.75">
      <c r="A2" s="65" t="s">
        <v>132</v>
      </c>
    </row>
    <row r="3" spans="1:16" ht="18.75">
      <c r="A3" s="65" t="s">
        <v>326</v>
      </c>
    </row>
    <row r="4" spans="1:16" ht="18.75">
      <c r="B4" s="65"/>
    </row>
    <row r="5" spans="1:16" ht="18.75">
      <c r="B5" s="109" t="s">
        <v>351</v>
      </c>
    </row>
    <row r="6" spans="1:16" ht="18.75">
      <c r="B6" s="65"/>
    </row>
    <row r="8" spans="1:16"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>
        <v>2013</v>
      </c>
    </row>
    <row r="9" spans="1:16">
      <c r="A9" s="68" t="s">
        <v>11</v>
      </c>
      <c r="D9" s="69">
        <v>41213</v>
      </c>
      <c r="E9" s="69">
        <v>41243</v>
      </c>
      <c r="F9" s="69">
        <v>41274</v>
      </c>
      <c r="G9" s="69">
        <v>41305</v>
      </c>
      <c r="H9" s="69">
        <v>41333</v>
      </c>
      <c r="I9" s="69">
        <v>41364</v>
      </c>
      <c r="J9" s="69">
        <v>41394</v>
      </c>
      <c r="K9" s="69">
        <v>41425</v>
      </c>
      <c r="L9" s="69">
        <v>41455</v>
      </c>
      <c r="M9" s="69">
        <v>41486</v>
      </c>
      <c r="N9" s="69">
        <v>41517</v>
      </c>
      <c r="O9" s="69">
        <v>41547</v>
      </c>
      <c r="P9" s="70" t="s">
        <v>12</v>
      </c>
    </row>
    <row r="10" spans="1:16">
      <c r="A10" s="68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3"/>
    </row>
    <row r="11" spans="1:16" ht="15.75" customHeight="1" outlineLevel="1">
      <c r="A11" s="68" t="s">
        <v>1</v>
      </c>
      <c r="B11" s="68"/>
      <c r="C11" s="56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3"/>
    </row>
    <row r="12" spans="1:16" ht="15.75" customHeight="1" outlineLevel="1">
      <c r="A12" s="68"/>
      <c r="B12" s="56" t="s">
        <v>65</v>
      </c>
      <c r="C12" s="56"/>
      <c r="D12" s="111">
        <v>2269056</v>
      </c>
      <c r="E12" s="111">
        <v>2269056</v>
      </c>
      <c r="F12" s="111">
        <v>2269056</v>
      </c>
      <c r="G12" s="111">
        <v>2269056</v>
      </c>
      <c r="H12" s="111">
        <v>2269056</v>
      </c>
      <c r="I12" s="111">
        <v>2269056</v>
      </c>
      <c r="J12" s="111">
        <v>2269056</v>
      </c>
      <c r="K12" s="111">
        <v>2269056</v>
      </c>
      <c r="L12" s="111">
        <v>2269056</v>
      </c>
      <c r="M12" s="111">
        <v>2269056</v>
      </c>
      <c r="N12" s="111">
        <v>2269056</v>
      </c>
      <c r="O12" s="111">
        <v>2269056</v>
      </c>
      <c r="P12" s="111">
        <v>27228672</v>
      </c>
    </row>
    <row r="13" spans="1:16" ht="15.75" customHeight="1" outlineLevel="1">
      <c r="A13" s="68"/>
      <c r="B13" s="56" t="s">
        <v>66</v>
      </c>
      <c r="C13" s="56"/>
      <c r="D13" s="111">
        <v>438015</v>
      </c>
      <c r="E13" s="111">
        <v>438015</v>
      </c>
      <c r="F13" s="111">
        <v>438015</v>
      </c>
      <c r="G13" s="111">
        <v>438015</v>
      </c>
      <c r="H13" s="111">
        <v>438015</v>
      </c>
      <c r="I13" s="111">
        <v>438015</v>
      </c>
      <c r="J13" s="111">
        <v>438015</v>
      </c>
      <c r="K13" s="111">
        <v>438015</v>
      </c>
      <c r="L13" s="111">
        <v>438015</v>
      </c>
      <c r="M13" s="111">
        <v>438015</v>
      </c>
      <c r="N13" s="111">
        <v>438015</v>
      </c>
      <c r="O13" s="111">
        <v>438015</v>
      </c>
      <c r="P13" s="111">
        <v>5256180</v>
      </c>
    </row>
    <row r="14" spans="1:16" ht="15.75" customHeight="1" outlineLevel="1">
      <c r="A14" s="68"/>
      <c r="B14" s="56" t="s">
        <v>67</v>
      </c>
      <c r="C14" s="56"/>
      <c r="D14" s="111">
        <v>-1085807</v>
      </c>
      <c r="E14" s="111">
        <v>-1085807</v>
      </c>
      <c r="F14" s="111">
        <v>-1085807</v>
      </c>
      <c r="G14" s="111">
        <v>-1085807</v>
      </c>
      <c r="H14" s="111">
        <v>-1085807</v>
      </c>
      <c r="I14" s="111">
        <v>-1085807</v>
      </c>
      <c r="J14" s="111">
        <v>-1085807</v>
      </c>
      <c r="K14" s="111">
        <v>-1085807</v>
      </c>
      <c r="L14" s="111">
        <v>-1085807</v>
      </c>
      <c r="M14" s="111">
        <v>-1085807</v>
      </c>
      <c r="N14" s="111">
        <v>-1085807</v>
      </c>
      <c r="O14" s="111">
        <v>-1085807</v>
      </c>
      <c r="P14" s="111">
        <v>-13029684</v>
      </c>
    </row>
    <row r="15" spans="1:16" ht="15.75" customHeight="1" outlineLevel="1">
      <c r="A15" s="68"/>
      <c r="B15" s="56" t="s">
        <v>137</v>
      </c>
      <c r="C15" s="56"/>
      <c r="D15" s="111">
        <v>-149</v>
      </c>
      <c r="E15" s="111">
        <v>-149</v>
      </c>
      <c r="F15" s="111">
        <v>-149</v>
      </c>
      <c r="G15" s="111">
        <v>-149</v>
      </c>
      <c r="H15" s="111">
        <v>-149</v>
      </c>
      <c r="I15" s="111">
        <v>-149</v>
      </c>
      <c r="J15" s="111">
        <v>-149</v>
      </c>
      <c r="K15" s="111">
        <v>-149</v>
      </c>
      <c r="L15" s="111">
        <v>-149</v>
      </c>
      <c r="M15" s="111">
        <v>-149</v>
      </c>
      <c r="N15" s="111">
        <v>-149</v>
      </c>
      <c r="O15" s="111">
        <v>-149</v>
      </c>
      <c r="P15" s="111">
        <v>-1788</v>
      </c>
    </row>
    <row r="16" spans="1:16" ht="15.75" customHeight="1" outlineLevel="1">
      <c r="A16" s="68"/>
      <c r="B16" s="56" t="s">
        <v>68</v>
      </c>
      <c r="C16" s="56"/>
      <c r="D16" s="111">
        <v>-722819</v>
      </c>
      <c r="E16" s="111">
        <v>-722819</v>
      </c>
      <c r="F16" s="111">
        <v>-722819</v>
      </c>
      <c r="G16" s="111">
        <v>-722819</v>
      </c>
      <c r="H16" s="111">
        <v>-722819</v>
      </c>
      <c r="I16" s="111">
        <v>-722819</v>
      </c>
      <c r="J16" s="111">
        <v>-722819</v>
      </c>
      <c r="K16" s="111">
        <v>-722819</v>
      </c>
      <c r="L16" s="111">
        <v>-722819</v>
      </c>
      <c r="M16" s="111">
        <v>-722819</v>
      </c>
      <c r="N16" s="111">
        <v>-722819</v>
      </c>
      <c r="O16" s="111">
        <v>-722819</v>
      </c>
      <c r="P16" s="111">
        <v>-8673828</v>
      </c>
    </row>
    <row r="17" spans="1:16" ht="15.75" customHeight="1" outlineLevel="1">
      <c r="A17" s="68"/>
      <c r="B17" s="56" t="s">
        <v>162</v>
      </c>
      <c r="C17" s="56"/>
      <c r="D17" s="111">
        <v>19214</v>
      </c>
      <c r="E17" s="111">
        <v>19214</v>
      </c>
      <c r="F17" s="111">
        <v>19214</v>
      </c>
      <c r="G17" s="111">
        <v>19214</v>
      </c>
      <c r="H17" s="111">
        <v>19214</v>
      </c>
      <c r="I17" s="111">
        <v>19214</v>
      </c>
      <c r="J17" s="111">
        <v>19214</v>
      </c>
      <c r="K17" s="111">
        <v>19214</v>
      </c>
      <c r="L17" s="111">
        <v>19214</v>
      </c>
      <c r="M17" s="111">
        <v>19214</v>
      </c>
      <c r="N17" s="111">
        <v>19214</v>
      </c>
      <c r="O17" s="111">
        <v>19214</v>
      </c>
      <c r="P17" s="111">
        <v>230568</v>
      </c>
    </row>
    <row r="18" spans="1:16" ht="15.75" customHeight="1" outlineLevel="1">
      <c r="A18" s="68"/>
      <c r="B18" s="56" t="s">
        <v>64</v>
      </c>
      <c r="C18" s="56"/>
      <c r="D18" s="111">
        <v>31475</v>
      </c>
      <c r="E18" s="111">
        <v>31475</v>
      </c>
      <c r="F18" s="111">
        <v>31475</v>
      </c>
      <c r="G18" s="111">
        <v>31475</v>
      </c>
      <c r="H18" s="111">
        <v>31475</v>
      </c>
      <c r="I18" s="111">
        <v>31475</v>
      </c>
      <c r="J18" s="111">
        <v>31475</v>
      </c>
      <c r="K18" s="111">
        <v>31475</v>
      </c>
      <c r="L18" s="111">
        <v>31475</v>
      </c>
      <c r="M18" s="111">
        <v>31475</v>
      </c>
      <c r="N18" s="111">
        <v>31475</v>
      </c>
      <c r="O18" s="111">
        <v>31475</v>
      </c>
      <c r="P18" s="111">
        <v>377700</v>
      </c>
    </row>
    <row r="19" spans="1:16" ht="15.75" customHeight="1" outlineLevel="1">
      <c r="A19" s="68"/>
      <c r="B19" s="56" t="s">
        <v>164</v>
      </c>
      <c r="C19" s="56"/>
      <c r="D19" s="111">
        <v>28515</v>
      </c>
      <c r="E19" s="111">
        <v>28515</v>
      </c>
      <c r="F19" s="111">
        <v>28515</v>
      </c>
      <c r="G19" s="111">
        <v>28515</v>
      </c>
      <c r="H19" s="111">
        <v>28515</v>
      </c>
      <c r="I19" s="111">
        <v>28515</v>
      </c>
      <c r="J19" s="111">
        <v>28515</v>
      </c>
      <c r="K19" s="111">
        <v>28515</v>
      </c>
      <c r="L19" s="111">
        <v>28515</v>
      </c>
      <c r="M19" s="111">
        <v>28515</v>
      </c>
      <c r="N19" s="111">
        <v>28515</v>
      </c>
      <c r="O19" s="111">
        <v>28515</v>
      </c>
      <c r="P19" s="111">
        <v>342180</v>
      </c>
    </row>
    <row r="20" spans="1:16" ht="15.75" customHeight="1" outlineLevel="1">
      <c r="A20" s="68"/>
      <c r="B20" s="56" t="s">
        <v>297</v>
      </c>
      <c r="C20" s="56"/>
      <c r="D20" s="111">
        <v>0</v>
      </c>
      <c r="E20" s="111">
        <v>0</v>
      </c>
      <c r="F20" s="111">
        <v>0</v>
      </c>
      <c r="G20" s="111">
        <v>0</v>
      </c>
      <c r="H20" s="111">
        <v>0</v>
      </c>
      <c r="I20" s="111">
        <v>0</v>
      </c>
      <c r="J20" s="111">
        <v>0</v>
      </c>
      <c r="K20" s="111">
        <v>0</v>
      </c>
      <c r="L20" s="111">
        <v>0</v>
      </c>
      <c r="M20" s="111">
        <v>0</v>
      </c>
      <c r="N20" s="111">
        <v>0</v>
      </c>
      <c r="O20" s="111">
        <v>0</v>
      </c>
      <c r="P20" s="111">
        <v>0</v>
      </c>
    </row>
    <row r="21" spans="1:16" ht="15.75" customHeight="1" outlineLevel="1">
      <c r="A21" s="68"/>
      <c r="B21" s="56" t="s">
        <v>165</v>
      </c>
      <c r="C21" s="56"/>
      <c r="D21" s="111">
        <v>0</v>
      </c>
      <c r="E21" s="111">
        <v>0</v>
      </c>
      <c r="F21" s="111">
        <v>0</v>
      </c>
      <c r="G21" s="111">
        <v>0</v>
      </c>
      <c r="H21" s="111">
        <v>0</v>
      </c>
      <c r="I21" s="111">
        <v>0</v>
      </c>
      <c r="J21" s="111">
        <v>0</v>
      </c>
      <c r="K21" s="111">
        <v>0</v>
      </c>
      <c r="L21" s="111">
        <v>0</v>
      </c>
      <c r="M21" s="111">
        <v>0</v>
      </c>
      <c r="N21" s="111">
        <v>0</v>
      </c>
      <c r="O21" s="111">
        <v>0</v>
      </c>
      <c r="P21" s="111">
        <v>0</v>
      </c>
    </row>
    <row r="22" spans="1:16">
      <c r="A22" s="112" t="s">
        <v>54</v>
      </c>
      <c r="B22" s="58"/>
      <c r="C22" s="59"/>
      <c r="D22" s="113">
        <v>977500</v>
      </c>
      <c r="E22" s="113">
        <v>977500</v>
      </c>
      <c r="F22" s="113">
        <v>977500</v>
      </c>
      <c r="G22" s="113">
        <v>977500</v>
      </c>
      <c r="H22" s="113">
        <v>977500</v>
      </c>
      <c r="I22" s="113">
        <v>977500</v>
      </c>
      <c r="J22" s="113">
        <v>977500</v>
      </c>
      <c r="K22" s="113">
        <v>977500</v>
      </c>
      <c r="L22" s="113">
        <v>977500</v>
      </c>
      <c r="M22" s="113">
        <v>977500</v>
      </c>
      <c r="N22" s="113">
        <v>977500</v>
      </c>
      <c r="O22" s="113">
        <v>977500</v>
      </c>
      <c r="P22" s="113">
        <v>11730000</v>
      </c>
    </row>
    <row r="23" spans="1:16">
      <c r="A23" s="68"/>
      <c r="B23" s="68"/>
      <c r="C23" s="56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264"/>
    </row>
    <row r="24" spans="1:16" ht="15.75" customHeight="1" outlineLevel="1">
      <c r="A24" s="68" t="s">
        <v>55</v>
      </c>
      <c r="B24" s="68"/>
      <c r="C24" s="56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264"/>
    </row>
    <row r="25" spans="1:16" ht="15.75" customHeight="1" outlineLevel="1">
      <c r="A25" s="68"/>
      <c r="B25" s="56" t="s">
        <v>56</v>
      </c>
      <c r="C25" s="56"/>
      <c r="D25" s="111">
        <v>344105.40002207138</v>
      </c>
      <c r="E25" s="111">
        <v>419151.78213000001</v>
      </c>
      <c r="F25" s="111">
        <v>419524.987356</v>
      </c>
      <c r="G25" s="111">
        <v>629777.17966500006</v>
      </c>
      <c r="H25" s="111">
        <v>420079.35575400002</v>
      </c>
      <c r="I25" s="111">
        <v>420651.34948799998</v>
      </c>
      <c r="J25" s="111">
        <v>422135.01213000005</v>
      </c>
      <c r="K25" s="111">
        <v>422829.979314</v>
      </c>
      <c r="L25" s="111">
        <v>424323.06762000005</v>
      </c>
      <c r="M25" s="111">
        <v>644433.86720700003</v>
      </c>
      <c r="N25" s="111">
        <v>430069.08933600009</v>
      </c>
      <c r="O25" s="111">
        <v>476644.62120642862</v>
      </c>
      <c r="P25" s="111">
        <v>5473725.6912285006</v>
      </c>
    </row>
    <row r="26" spans="1:16" ht="15.75" customHeight="1" outlineLevel="1">
      <c r="A26" s="68"/>
      <c r="B26" s="56" t="s">
        <v>57</v>
      </c>
      <c r="C26" s="56"/>
      <c r="D26" s="111">
        <v>248272.51655121427</v>
      </c>
      <c r="E26" s="111">
        <v>235950.422166</v>
      </c>
      <c r="F26" s="111">
        <v>302651.71207199997</v>
      </c>
      <c r="G26" s="111">
        <v>321155.64160199999</v>
      </c>
      <c r="H26" s="111">
        <v>303025.28542199999</v>
      </c>
      <c r="I26" s="111">
        <v>236561.55524999998</v>
      </c>
      <c r="J26" s="111">
        <v>304415.19759599993</v>
      </c>
      <c r="K26" s="111">
        <v>237721.88799000002</v>
      </c>
      <c r="L26" s="111">
        <v>305864.738136</v>
      </c>
      <c r="M26" s="111">
        <v>327167.70365699998</v>
      </c>
      <c r="N26" s="111">
        <v>309318.99458399997</v>
      </c>
      <c r="O26" s="111">
        <v>267020.96775942855</v>
      </c>
      <c r="P26" s="111">
        <v>3399126.6227856427</v>
      </c>
    </row>
    <row r="27" spans="1:16" ht="15.75" customHeight="1" outlineLevel="1">
      <c r="A27" s="68"/>
      <c r="B27" s="56" t="s">
        <v>58</v>
      </c>
      <c r="C27" s="56"/>
      <c r="D27" s="111">
        <v>48925.106020785723</v>
      </c>
      <c r="E27" s="111">
        <v>59591.151070000007</v>
      </c>
      <c r="F27" s="111">
        <v>66232.152243999997</v>
      </c>
      <c r="G27" s="111">
        <v>115958.738715</v>
      </c>
      <c r="H27" s="111">
        <v>59727.895966000004</v>
      </c>
      <c r="I27" s="111">
        <v>59792.483032000004</v>
      </c>
      <c r="J27" s="111">
        <v>73403.908389999997</v>
      </c>
      <c r="K27" s="111">
        <v>60175.512406000002</v>
      </c>
      <c r="L27" s="111">
        <v>67143.529299999995</v>
      </c>
      <c r="M27" s="111">
        <v>98561.144373000017</v>
      </c>
      <c r="N27" s="111">
        <v>61254.780784000002</v>
      </c>
      <c r="O27" s="111">
        <v>75375.067512142865</v>
      </c>
      <c r="P27" s="111">
        <v>846141.46981292858</v>
      </c>
    </row>
    <row r="28" spans="1:16" ht="15.75" customHeight="1" outlineLevel="1">
      <c r="A28" s="68"/>
      <c r="B28" s="56" t="s">
        <v>59</v>
      </c>
      <c r="C28" s="56"/>
      <c r="D28" s="111">
        <v>0</v>
      </c>
      <c r="E28" s="111">
        <v>0</v>
      </c>
      <c r="F28" s="111">
        <v>0</v>
      </c>
      <c r="G28" s="111">
        <v>0</v>
      </c>
      <c r="H28" s="111">
        <v>0</v>
      </c>
      <c r="I28" s="111">
        <v>0</v>
      </c>
      <c r="J28" s="111">
        <v>0</v>
      </c>
      <c r="K28" s="111">
        <v>0</v>
      </c>
      <c r="L28" s="111">
        <v>0</v>
      </c>
      <c r="M28" s="111">
        <v>0</v>
      </c>
      <c r="N28" s="111">
        <v>0</v>
      </c>
      <c r="O28" s="111">
        <v>0</v>
      </c>
      <c r="P28" s="111">
        <v>0</v>
      </c>
    </row>
    <row r="29" spans="1:16" ht="15.75" customHeight="1" outlineLevel="1">
      <c r="A29" s="68"/>
      <c r="B29" s="56" t="s">
        <v>60</v>
      </c>
      <c r="C29" s="56"/>
      <c r="D29" s="111">
        <v>49059.681228446469</v>
      </c>
      <c r="E29" s="111">
        <v>54674.041685499011</v>
      </c>
      <c r="F29" s="111">
        <v>60313.277152908013</v>
      </c>
      <c r="G29" s="111">
        <v>81617.204338622993</v>
      </c>
      <c r="H29" s="111">
        <v>59886.689091362998</v>
      </c>
      <c r="I29" s="111">
        <v>54850.912164405003</v>
      </c>
      <c r="J29" s="111">
        <v>61196.490035873998</v>
      </c>
      <c r="K29" s="111">
        <v>55135.644547815013</v>
      </c>
      <c r="L29" s="111">
        <v>60995.847131784001</v>
      </c>
      <c r="M29" s="111">
        <v>81867.447715630507</v>
      </c>
      <c r="N29" s="111">
        <v>61249.179149856005</v>
      </c>
      <c r="O29" s="111">
        <v>62656.610220567003</v>
      </c>
      <c r="P29" s="111">
        <v>743503.0244627709</v>
      </c>
    </row>
    <row r="30" spans="1:16" ht="15.75" customHeight="1" outlineLevel="1">
      <c r="A30" s="68"/>
      <c r="B30" s="56" t="s">
        <v>236</v>
      </c>
      <c r="C30" s="56"/>
      <c r="D30" s="111">
        <v>41812.957073133453</v>
      </c>
      <c r="E30" s="111">
        <v>46598.006769863205</v>
      </c>
      <c r="F30" s="111">
        <v>51404.257129014397</v>
      </c>
      <c r="G30" s="111">
        <v>69881.397178821004</v>
      </c>
      <c r="H30" s="111">
        <v>51275.531182801002</v>
      </c>
      <c r="I30" s="111">
        <v>46963.852898935002</v>
      </c>
      <c r="J30" s="111">
        <v>52396.994736598004</v>
      </c>
      <c r="K30" s="111">
        <v>47207.643371005011</v>
      </c>
      <c r="L30" s="111">
        <v>52225.202446168012</v>
      </c>
      <c r="M30" s="111">
        <v>70095.657848023518</v>
      </c>
      <c r="N30" s="111">
        <v>52442.107638112015</v>
      </c>
      <c r="O30" s="111">
        <v>53647.162999309017</v>
      </c>
      <c r="P30" s="111">
        <v>635950.77127178363</v>
      </c>
    </row>
    <row r="31" spans="1:16" ht="15.75" customHeight="1" outlineLevel="1">
      <c r="A31" s="68"/>
      <c r="B31" s="56" t="s">
        <v>70</v>
      </c>
      <c r="C31" s="56"/>
      <c r="D31" s="111">
        <v>124648.9989263256</v>
      </c>
      <c r="E31" s="111">
        <v>124648.9989263256</v>
      </c>
      <c r="F31" s="111">
        <v>124648.9989263256</v>
      </c>
      <c r="G31" s="111">
        <v>136319.5171512058</v>
      </c>
      <c r="H31" s="111">
        <v>136319.5171512058</v>
      </c>
      <c r="I31" s="111">
        <v>136319.5171512058</v>
      </c>
      <c r="J31" s="111">
        <v>136319.5171512058</v>
      </c>
      <c r="K31" s="111">
        <v>136319.5171512058</v>
      </c>
      <c r="L31" s="111">
        <v>136319.5171512058</v>
      </c>
      <c r="M31" s="111">
        <v>136319.5171512058</v>
      </c>
      <c r="N31" s="111">
        <v>136319.5171512058</v>
      </c>
      <c r="O31" s="111">
        <v>136319.5171512058</v>
      </c>
      <c r="P31" s="111">
        <v>1600822.6511398291</v>
      </c>
    </row>
    <row r="32" spans="1:16" ht="15.75" customHeight="1" outlineLevel="1">
      <c r="A32" s="68"/>
      <c r="B32" s="56" t="s">
        <v>8</v>
      </c>
      <c r="C32" s="56"/>
      <c r="D32" s="111">
        <v>1074.4958433101776</v>
      </c>
      <c r="E32" s="111">
        <v>1241.0214893380353</v>
      </c>
      <c r="F32" s="111">
        <v>1331.0713767370712</v>
      </c>
      <c r="G32" s="111">
        <v>1884.5169859675698</v>
      </c>
      <c r="H32" s="111">
        <v>1329.1647716931652</v>
      </c>
      <c r="I32" s="111">
        <v>1260.7970990923859</v>
      </c>
      <c r="J32" s="111">
        <v>1351.9083843811518</v>
      </c>
      <c r="K32" s="111">
        <v>1266.0838081620982</v>
      </c>
      <c r="L32" s="111">
        <v>1349.132796728768</v>
      </c>
      <c r="M32" s="111">
        <v>1887.3651288651736</v>
      </c>
      <c r="N32" s="111">
        <v>1337.0380597585593</v>
      </c>
      <c r="O32" s="111">
        <v>1388.155867687213</v>
      </c>
      <c r="P32" s="111">
        <v>16700.751611721371</v>
      </c>
    </row>
    <row r="33" spans="1:16">
      <c r="A33" s="112" t="s">
        <v>2</v>
      </c>
      <c r="B33" s="58"/>
      <c r="C33" s="59"/>
      <c r="D33" s="113">
        <v>857899.15566528693</v>
      </c>
      <c r="E33" s="113">
        <v>941855.4242370259</v>
      </c>
      <c r="F33" s="113">
        <v>1026106.4562569851</v>
      </c>
      <c r="G33" s="113">
        <v>1356594.1956366175</v>
      </c>
      <c r="H33" s="113">
        <v>1031643.439339063</v>
      </c>
      <c r="I33" s="113">
        <v>956400.46708363807</v>
      </c>
      <c r="J33" s="113">
        <v>1051219.0284240588</v>
      </c>
      <c r="K33" s="113">
        <v>960656.26858818799</v>
      </c>
      <c r="L33" s="113">
        <v>1048221.0345818867</v>
      </c>
      <c r="M33" s="113">
        <v>1360332.7030807252</v>
      </c>
      <c r="N33" s="113">
        <v>1051990.7067029322</v>
      </c>
      <c r="O33" s="113">
        <v>1073052.1027167689</v>
      </c>
      <c r="P33" s="113">
        <v>12715970.982313177</v>
      </c>
    </row>
    <row r="34" spans="1:16">
      <c r="A34" s="68"/>
      <c r="B34" s="68"/>
      <c r="C34" s="56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3"/>
    </row>
    <row r="35" spans="1:16" ht="15.75" customHeight="1" outlineLevel="1">
      <c r="A35" s="68" t="s">
        <v>3</v>
      </c>
      <c r="B35" s="68"/>
      <c r="C35" s="56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3"/>
    </row>
    <row r="36" spans="1:16" ht="15.75" customHeight="1" outlineLevel="1">
      <c r="A36" s="68"/>
      <c r="B36" s="56" t="s">
        <v>5</v>
      </c>
      <c r="C36" s="56"/>
      <c r="D36" s="111">
        <v>500</v>
      </c>
      <c r="E36" s="111">
        <v>0</v>
      </c>
      <c r="F36" s="111">
        <v>0</v>
      </c>
      <c r="G36" s="111">
        <v>500</v>
      </c>
      <c r="H36" s="111">
        <v>0</v>
      </c>
      <c r="I36" s="111">
        <v>0</v>
      </c>
      <c r="J36" s="111">
        <v>500</v>
      </c>
      <c r="K36" s="111">
        <v>0</v>
      </c>
      <c r="L36" s="111">
        <v>0</v>
      </c>
      <c r="M36" s="111">
        <v>500</v>
      </c>
      <c r="N36" s="111">
        <v>0</v>
      </c>
      <c r="O36" s="111">
        <v>0</v>
      </c>
      <c r="P36" s="111">
        <v>2000</v>
      </c>
    </row>
    <row r="37" spans="1:16" ht="15.75" customHeight="1" outlineLevel="1">
      <c r="A37" s="68"/>
      <c r="B37" s="56" t="s">
        <v>178</v>
      </c>
      <c r="C37" s="56"/>
      <c r="D37" s="111">
        <v>2087</v>
      </c>
      <c r="E37" s="111">
        <v>2083</v>
      </c>
      <c r="F37" s="111">
        <v>2083</v>
      </c>
      <c r="G37" s="111">
        <v>2083</v>
      </c>
      <c r="H37" s="111">
        <v>2083</v>
      </c>
      <c r="I37" s="111">
        <v>2083</v>
      </c>
      <c r="J37" s="111">
        <v>2083</v>
      </c>
      <c r="K37" s="111">
        <v>2083</v>
      </c>
      <c r="L37" s="111">
        <v>2083</v>
      </c>
      <c r="M37" s="111">
        <v>2083</v>
      </c>
      <c r="N37" s="111">
        <v>2083</v>
      </c>
      <c r="O37" s="111">
        <v>2083</v>
      </c>
      <c r="P37" s="111">
        <v>25000</v>
      </c>
    </row>
    <row r="38" spans="1:16" ht="15.75" customHeight="1" outlineLevel="1">
      <c r="A38" s="68"/>
      <c r="B38" s="56" t="s">
        <v>7</v>
      </c>
      <c r="C38" s="56"/>
      <c r="D38" s="111">
        <v>1500</v>
      </c>
      <c r="E38" s="111">
        <v>0</v>
      </c>
      <c r="F38" s="111">
        <v>0</v>
      </c>
      <c r="G38" s="111">
        <v>0</v>
      </c>
      <c r="H38" s="111">
        <v>0</v>
      </c>
      <c r="I38" s="111">
        <v>0</v>
      </c>
      <c r="J38" s="111">
        <v>0</v>
      </c>
      <c r="K38" s="111">
        <v>0</v>
      </c>
      <c r="L38" s="111">
        <v>0</v>
      </c>
      <c r="M38" s="111">
        <v>0</v>
      </c>
      <c r="N38" s="111">
        <v>0</v>
      </c>
      <c r="O38" s="111">
        <v>0</v>
      </c>
      <c r="P38" s="111">
        <v>1500</v>
      </c>
    </row>
    <row r="39" spans="1:16" ht="15.75" customHeight="1" outlineLevel="1">
      <c r="A39" s="68"/>
      <c r="B39" s="56" t="s">
        <v>210</v>
      </c>
      <c r="C39" s="56"/>
      <c r="D39" s="111">
        <v>0</v>
      </c>
      <c r="E39" s="111">
        <v>0</v>
      </c>
      <c r="F39" s="111">
        <v>0</v>
      </c>
      <c r="G39" s="111">
        <v>0</v>
      </c>
      <c r="H39" s="111">
        <v>0</v>
      </c>
      <c r="I39" s="111">
        <v>0</v>
      </c>
      <c r="J39" s="111">
        <v>0</v>
      </c>
      <c r="K39" s="111">
        <v>0</v>
      </c>
      <c r="L39" s="111">
        <v>0</v>
      </c>
      <c r="M39" s="111">
        <v>0</v>
      </c>
      <c r="N39" s="111">
        <v>0</v>
      </c>
      <c r="O39" s="111">
        <v>0</v>
      </c>
      <c r="P39" s="111">
        <v>0</v>
      </c>
    </row>
    <row r="40" spans="1:16" ht="15.75" customHeight="1" outlineLevel="1">
      <c r="A40" s="68"/>
      <c r="B40" s="56" t="s">
        <v>325</v>
      </c>
      <c r="C40" s="56"/>
      <c r="D40" s="111">
        <v>0</v>
      </c>
      <c r="E40" s="111">
        <v>0</v>
      </c>
      <c r="F40" s="111">
        <v>221620.22</v>
      </c>
      <c r="G40" s="111">
        <v>0</v>
      </c>
      <c r="H40" s="111">
        <v>233395</v>
      </c>
      <c r="I40" s="111">
        <v>0</v>
      </c>
      <c r="J40" s="111">
        <v>0</v>
      </c>
      <c r="K40" s="111">
        <v>0</v>
      </c>
      <c r="L40" s="111">
        <v>0</v>
      </c>
      <c r="M40" s="111">
        <v>0</v>
      </c>
      <c r="N40" s="111">
        <v>0</v>
      </c>
      <c r="O40" s="111">
        <v>0</v>
      </c>
      <c r="P40" s="111">
        <v>455015.22</v>
      </c>
    </row>
    <row r="41" spans="1:16" ht="15.75" customHeight="1" outlineLevel="1">
      <c r="A41" s="68"/>
      <c r="B41" s="56" t="s">
        <v>212</v>
      </c>
      <c r="C41" s="56"/>
      <c r="D41" s="111">
        <v>0</v>
      </c>
      <c r="E41" s="111">
        <v>37668</v>
      </c>
      <c r="F41" s="111">
        <v>0</v>
      </c>
      <c r="G41" s="111">
        <v>0</v>
      </c>
      <c r="H41" s="111">
        <v>0</v>
      </c>
      <c r="I41" s="111">
        <v>0</v>
      </c>
      <c r="J41" s="111">
        <v>0</v>
      </c>
      <c r="K41" s="111">
        <v>0</v>
      </c>
      <c r="L41" s="111">
        <v>0</v>
      </c>
      <c r="M41" s="111">
        <v>0</v>
      </c>
      <c r="N41" s="111">
        <v>0</v>
      </c>
      <c r="O41" s="111">
        <v>0</v>
      </c>
      <c r="P41" s="111">
        <v>37668</v>
      </c>
    </row>
    <row r="42" spans="1:16" ht="15.75" customHeight="1" outlineLevel="1">
      <c r="A42" s="68"/>
      <c r="B42" s="56" t="s">
        <v>213</v>
      </c>
      <c r="C42" s="56"/>
      <c r="D42" s="111">
        <v>0</v>
      </c>
      <c r="E42" s="111">
        <v>0</v>
      </c>
      <c r="F42" s="111">
        <v>0</v>
      </c>
      <c r="G42" s="111">
        <v>0</v>
      </c>
      <c r="H42" s="111">
        <v>0</v>
      </c>
      <c r="I42" s="111">
        <v>0</v>
      </c>
      <c r="J42" s="111">
        <v>0</v>
      </c>
      <c r="K42" s="111">
        <v>0</v>
      </c>
      <c r="L42" s="111">
        <v>0</v>
      </c>
      <c r="M42" s="111">
        <v>0</v>
      </c>
      <c r="N42" s="111">
        <v>0</v>
      </c>
      <c r="O42" s="111">
        <v>0</v>
      </c>
      <c r="P42" s="111">
        <v>0</v>
      </c>
    </row>
    <row r="43" spans="1:16" ht="15.75" customHeight="1" outlineLevel="1">
      <c r="A43" s="68"/>
      <c r="B43" s="56" t="s">
        <v>134</v>
      </c>
      <c r="C43" s="56"/>
      <c r="D43" s="111">
        <v>38</v>
      </c>
      <c r="E43" s="111">
        <v>42</v>
      </c>
      <c r="F43" s="111">
        <v>42</v>
      </c>
      <c r="G43" s="111">
        <v>42</v>
      </c>
      <c r="H43" s="111">
        <v>42</v>
      </c>
      <c r="I43" s="111">
        <v>42</v>
      </c>
      <c r="J43" s="111">
        <v>42</v>
      </c>
      <c r="K43" s="111">
        <v>42</v>
      </c>
      <c r="L43" s="111">
        <v>42</v>
      </c>
      <c r="M43" s="111">
        <v>42</v>
      </c>
      <c r="N43" s="111">
        <v>42</v>
      </c>
      <c r="O43" s="111">
        <v>42</v>
      </c>
      <c r="P43" s="111">
        <v>500</v>
      </c>
    </row>
    <row r="44" spans="1:16" ht="15.75" customHeight="1" outlineLevel="1">
      <c r="A44" s="68"/>
      <c r="B44" s="56" t="s">
        <v>135</v>
      </c>
      <c r="C44" s="56"/>
      <c r="D44" s="111">
        <v>75</v>
      </c>
      <c r="E44" s="111">
        <v>75</v>
      </c>
      <c r="F44" s="111">
        <v>75</v>
      </c>
      <c r="G44" s="111">
        <v>75</v>
      </c>
      <c r="H44" s="111">
        <v>75</v>
      </c>
      <c r="I44" s="111">
        <v>75</v>
      </c>
      <c r="J44" s="111">
        <v>75</v>
      </c>
      <c r="K44" s="111">
        <v>75</v>
      </c>
      <c r="L44" s="111">
        <v>75</v>
      </c>
      <c r="M44" s="111">
        <v>75</v>
      </c>
      <c r="N44" s="111">
        <v>75</v>
      </c>
      <c r="O44" s="111">
        <v>75</v>
      </c>
      <c r="P44" s="111">
        <v>900</v>
      </c>
    </row>
    <row r="45" spans="1:16" ht="15.75" customHeight="1" outlineLevel="1">
      <c r="A45" s="68"/>
      <c r="B45" s="56" t="s">
        <v>159</v>
      </c>
      <c r="C45" s="56"/>
      <c r="D45" s="111">
        <v>83</v>
      </c>
      <c r="E45" s="111">
        <v>83</v>
      </c>
      <c r="F45" s="111">
        <v>83</v>
      </c>
      <c r="G45" s="111">
        <v>83</v>
      </c>
      <c r="H45" s="111">
        <v>83</v>
      </c>
      <c r="I45" s="111">
        <v>83</v>
      </c>
      <c r="J45" s="111">
        <v>83</v>
      </c>
      <c r="K45" s="111">
        <v>83</v>
      </c>
      <c r="L45" s="111">
        <v>83</v>
      </c>
      <c r="M45" s="111">
        <v>83</v>
      </c>
      <c r="N45" s="111">
        <v>83</v>
      </c>
      <c r="O45" s="111">
        <v>83</v>
      </c>
      <c r="P45" s="111">
        <v>996</v>
      </c>
    </row>
    <row r="46" spans="1:16" ht="15.75" customHeight="1" outlineLevel="1">
      <c r="A46" s="68"/>
      <c r="B46" s="56" t="s">
        <v>160</v>
      </c>
      <c r="C46" s="56"/>
      <c r="D46" s="111">
        <v>0</v>
      </c>
      <c r="E46" s="111">
        <v>0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111">
        <v>0</v>
      </c>
      <c r="M46" s="111">
        <v>0</v>
      </c>
      <c r="N46" s="111">
        <v>0</v>
      </c>
      <c r="O46" s="111">
        <v>0</v>
      </c>
      <c r="P46" s="111">
        <v>0</v>
      </c>
    </row>
    <row r="47" spans="1:16" ht="15.75" customHeight="1" outlineLevel="1">
      <c r="A47" s="68"/>
      <c r="B47" s="56" t="s">
        <v>121</v>
      </c>
      <c r="C47" s="56"/>
      <c r="D47" s="111">
        <v>4333</v>
      </c>
      <c r="E47" s="111">
        <v>4333</v>
      </c>
      <c r="F47" s="111">
        <v>4333</v>
      </c>
      <c r="G47" s="111">
        <v>4333</v>
      </c>
      <c r="H47" s="111">
        <v>4333</v>
      </c>
      <c r="I47" s="111">
        <v>4333</v>
      </c>
      <c r="J47" s="111">
        <v>4333</v>
      </c>
      <c r="K47" s="111">
        <v>4333</v>
      </c>
      <c r="L47" s="111">
        <v>4333</v>
      </c>
      <c r="M47" s="111">
        <v>4333</v>
      </c>
      <c r="N47" s="111">
        <v>4333</v>
      </c>
      <c r="O47" s="111">
        <v>4337</v>
      </c>
      <c r="P47" s="111">
        <v>52000</v>
      </c>
    </row>
    <row r="48" spans="1:16" ht="15.75" customHeight="1" outlineLevel="1">
      <c r="A48" s="68"/>
      <c r="B48" s="56" t="s">
        <v>122</v>
      </c>
      <c r="C48" s="56"/>
      <c r="D48" s="111">
        <v>51333</v>
      </c>
      <c r="E48" s="111">
        <v>51333</v>
      </c>
      <c r="F48" s="111">
        <v>51333</v>
      </c>
      <c r="G48" s="111">
        <v>51333</v>
      </c>
      <c r="H48" s="111">
        <v>51333</v>
      </c>
      <c r="I48" s="111">
        <v>51333</v>
      </c>
      <c r="J48" s="111">
        <v>51333</v>
      </c>
      <c r="K48" s="111">
        <v>51333</v>
      </c>
      <c r="L48" s="111">
        <v>51333</v>
      </c>
      <c r="M48" s="111">
        <v>51333</v>
      </c>
      <c r="N48" s="111">
        <v>51333</v>
      </c>
      <c r="O48" s="111">
        <v>51333</v>
      </c>
      <c r="P48" s="111">
        <v>615996</v>
      </c>
    </row>
    <row r="49" spans="1:16" ht="15.75" customHeight="1" outlineLevel="1">
      <c r="A49" s="68"/>
      <c r="B49" s="56" t="s">
        <v>123</v>
      </c>
      <c r="C49" s="56"/>
      <c r="D49" s="111">
        <v>10583</v>
      </c>
      <c r="E49" s="111">
        <v>10583</v>
      </c>
      <c r="F49" s="111">
        <v>10583</v>
      </c>
      <c r="G49" s="111">
        <v>10583</v>
      </c>
      <c r="H49" s="111">
        <v>10583</v>
      </c>
      <c r="I49" s="111">
        <v>10583</v>
      </c>
      <c r="J49" s="111">
        <v>10583</v>
      </c>
      <c r="K49" s="111">
        <v>10583</v>
      </c>
      <c r="L49" s="111">
        <v>10583</v>
      </c>
      <c r="M49" s="111">
        <v>10583</v>
      </c>
      <c r="N49" s="111">
        <v>10583</v>
      </c>
      <c r="O49" s="111">
        <v>10583</v>
      </c>
      <c r="P49" s="111">
        <v>126996</v>
      </c>
    </row>
    <row r="50" spans="1:16" ht="15.75" customHeight="1" outlineLevel="1">
      <c r="A50" s="68"/>
      <c r="B50" s="56" t="s">
        <v>136</v>
      </c>
      <c r="C50" s="56"/>
      <c r="D50" s="111">
        <v>500</v>
      </c>
      <c r="E50" s="111">
        <v>1500</v>
      </c>
      <c r="F50" s="111">
        <v>4710</v>
      </c>
      <c r="G50" s="111">
        <v>500</v>
      </c>
      <c r="H50" s="111">
        <v>800</v>
      </c>
      <c r="I50" s="111">
        <v>500</v>
      </c>
      <c r="J50" s="111">
        <v>500</v>
      </c>
      <c r="K50" s="111">
        <v>500</v>
      </c>
      <c r="L50" s="111">
        <v>500</v>
      </c>
      <c r="M50" s="111">
        <v>500</v>
      </c>
      <c r="N50" s="111">
        <v>500</v>
      </c>
      <c r="O50" s="111">
        <v>500</v>
      </c>
      <c r="P50" s="111">
        <v>11510</v>
      </c>
    </row>
    <row r="51" spans="1:16" ht="15.75" customHeight="1" outlineLevel="1">
      <c r="A51" s="68"/>
      <c r="B51" s="56" t="s">
        <v>74</v>
      </c>
      <c r="C51" s="56"/>
      <c r="D51" s="111">
        <v>9180</v>
      </c>
      <c r="E51" s="111">
        <v>9180</v>
      </c>
      <c r="F51" s="111">
        <v>9180</v>
      </c>
      <c r="G51" s="111">
        <v>9180</v>
      </c>
      <c r="H51" s="111">
        <v>9180</v>
      </c>
      <c r="I51" s="111">
        <v>9180</v>
      </c>
      <c r="J51" s="111">
        <v>9180</v>
      </c>
      <c r="K51" s="111">
        <v>9180</v>
      </c>
      <c r="L51" s="111">
        <v>9180</v>
      </c>
      <c r="M51" s="111">
        <v>9180</v>
      </c>
      <c r="N51" s="111">
        <v>9180</v>
      </c>
      <c r="O51" s="111">
        <v>9180</v>
      </c>
      <c r="P51" s="111">
        <v>110160</v>
      </c>
    </row>
    <row r="52" spans="1:16" ht="15.75" customHeight="1" outlineLevel="1">
      <c r="A52" s="68"/>
      <c r="B52" s="56" t="s">
        <v>75</v>
      </c>
      <c r="C52" s="56"/>
      <c r="D52" s="111">
        <v>0</v>
      </c>
      <c r="E52" s="111">
        <v>0</v>
      </c>
      <c r="F52" s="111">
        <v>0</v>
      </c>
      <c r="G52" s="111">
        <v>0</v>
      </c>
      <c r="H52" s="111">
        <v>0</v>
      </c>
      <c r="I52" s="111">
        <v>0</v>
      </c>
      <c r="J52" s="111">
        <v>0</v>
      </c>
      <c r="K52" s="111">
        <v>0</v>
      </c>
      <c r="L52" s="111">
        <v>0</v>
      </c>
      <c r="M52" s="111">
        <v>0</v>
      </c>
      <c r="N52" s="111">
        <v>0</v>
      </c>
      <c r="O52" s="111">
        <v>0</v>
      </c>
      <c r="P52" s="111">
        <v>0</v>
      </c>
    </row>
    <row r="53" spans="1:16" ht="15.75" customHeight="1" outlineLevel="1">
      <c r="A53" s="68"/>
      <c r="B53" s="56" t="s">
        <v>76</v>
      </c>
      <c r="C53" s="56"/>
      <c r="D53" s="111">
        <v>337</v>
      </c>
      <c r="E53" s="111">
        <v>333</v>
      </c>
      <c r="F53" s="111">
        <v>333</v>
      </c>
      <c r="G53" s="111">
        <v>333</v>
      </c>
      <c r="H53" s="111">
        <v>333</v>
      </c>
      <c r="I53" s="111">
        <v>333</v>
      </c>
      <c r="J53" s="111">
        <v>333</v>
      </c>
      <c r="K53" s="111">
        <v>333</v>
      </c>
      <c r="L53" s="111">
        <v>333</v>
      </c>
      <c r="M53" s="111">
        <v>333</v>
      </c>
      <c r="N53" s="111">
        <v>333</v>
      </c>
      <c r="O53" s="111">
        <v>333</v>
      </c>
      <c r="P53" s="111">
        <v>4000</v>
      </c>
    </row>
    <row r="54" spans="1:16" ht="15.75" customHeight="1" outlineLevel="1">
      <c r="A54" s="68"/>
      <c r="B54" s="56" t="s">
        <v>85</v>
      </c>
      <c r="C54" s="56"/>
      <c r="D54" s="111">
        <v>0</v>
      </c>
      <c r="E54" s="111">
        <v>1300</v>
      </c>
      <c r="F54" s="111">
        <v>6135</v>
      </c>
      <c r="G54" s="111">
        <v>0</v>
      </c>
      <c r="H54" s="111">
        <v>0</v>
      </c>
      <c r="I54" s="111">
        <v>4000</v>
      </c>
      <c r="J54" s="111">
        <v>0</v>
      </c>
      <c r="K54" s="111">
        <v>3500</v>
      </c>
      <c r="L54" s="111">
        <v>0</v>
      </c>
      <c r="M54" s="111">
        <v>0</v>
      </c>
      <c r="N54" s="111">
        <v>0</v>
      </c>
      <c r="O54" s="111">
        <v>0</v>
      </c>
      <c r="P54" s="111">
        <v>14935</v>
      </c>
    </row>
    <row r="55" spans="1:16" ht="15.75" customHeight="1" outlineLevel="1">
      <c r="A55" s="68"/>
      <c r="B55" s="56" t="s">
        <v>86</v>
      </c>
      <c r="C55" s="56"/>
      <c r="D55" s="111">
        <v>0</v>
      </c>
      <c r="E55" s="111">
        <v>0</v>
      </c>
      <c r="F55" s="111">
        <v>0</v>
      </c>
      <c r="G55" s="111">
        <v>0</v>
      </c>
      <c r="H55" s="111">
        <v>0</v>
      </c>
      <c r="I55" s="111">
        <v>0</v>
      </c>
      <c r="J55" s="111">
        <v>0</v>
      </c>
      <c r="K55" s="111">
        <v>0</v>
      </c>
      <c r="L55" s="111">
        <v>0</v>
      </c>
      <c r="M55" s="111">
        <v>0</v>
      </c>
      <c r="N55" s="111">
        <v>0</v>
      </c>
      <c r="O55" s="111">
        <v>0</v>
      </c>
      <c r="P55" s="111">
        <v>0</v>
      </c>
    </row>
    <row r="56" spans="1:16" ht="15.75" customHeight="1" outlineLevel="1">
      <c r="A56" s="68"/>
      <c r="B56" s="56" t="s">
        <v>77</v>
      </c>
      <c r="C56" s="56"/>
      <c r="D56" s="111">
        <v>52500</v>
      </c>
      <c r="E56" s="111">
        <v>52500</v>
      </c>
      <c r="F56" s="111">
        <v>52500</v>
      </c>
      <c r="G56" s="111">
        <v>52500</v>
      </c>
      <c r="H56" s="111">
        <v>52500</v>
      </c>
      <c r="I56" s="111">
        <v>52500</v>
      </c>
      <c r="J56" s="111">
        <v>52500</v>
      </c>
      <c r="K56" s="111">
        <v>52500</v>
      </c>
      <c r="L56" s="111">
        <v>52500</v>
      </c>
      <c r="M56" s="111">
        <v>52500</v>
      </c>
      <c r="N56" s="111">
        <v>52500</v>
      </c>
      <c r="O56" s="111">
        <v>52500</v>
      </c>
      <c r="P56" s="111">
        <v>630000</v>
      </c>
    </row>
    <row r="57" spans="1:16" ht="15.75" customHeight="1" outlineLevel="1">
      <c r="A57" s="68"/>
      <c r="B57" s="56" t="s">
        <v>298</v>
      </c>
      <c r="C57" s="56"/>
      <c r="D57" s="111">
        <v>0</v>
      </c>
      <c r="E57" s="111">
        <v>0</v>
      </c>
      <c r="F57" s="111">
        <v>0</v>
      </c>
      <c r="G57" s="111">
        <v>0</v>
      </c>
      <c r="H57" s="111">
        <v>0</v>
      </c>
      <c r="I57" s="111">
        <v>0</v>
      </c>
      <c r="J57" s="111">
        <v>0</v>
      </c>
      <c r="K57" s="111">
        <v>0</v>
      </c>
      <c r="L57" s="111">
        <v>0</v>
      </c>
      <c r="M57" s="111">
        <v>0</v>
      </c>
      <c r="N57" s="111">
        <v>0</v>
      </c>
      <c r="O57" s="111">
        <v>0</v>
      </c>
      <c r="P57" s="111">
        <v>0</v>
      </c>
    </row>
    <row r="58" spans="1:16" ht="15.75" customHeight="1" outlineLevel="1">
      <c r="A58" s="68"/>
      <c r="B58" s="56" t="s">
        <v>79</v>
      </c>
      <c r="C58" s="56"/>
      <c r="D58" s="111">
        <v>0</v>
      </c>
      <c r="E58" s="111">
        <v>0</v>
      </c>
      <c r="F58" s="111">
        <v>12129.05</v>
      </c>
      <c r="G58" s="111">
        <v>0</v>
      </c>
      <c r="H58" s="111">
        <v>16605</v>
      </c>
      <c r="I58" s="111">
        <v>0</v>
      </c>
      <c r="J58" s="111">
        <v>0</v>
      </c>
      <c r="K58" s="111">
        <v>0</v>
      </c>
      <c r="L58" s="111">
        <v>0</v>
      </c>
      <c r="M58" s="111">
        <v>0</v>
      </c>
      <c r="N58" s="111">
        <v>0</v>
      </c>
      <c r="O58" s="111">
        <v>0</v>
      </c>
      <c r="P58" s="111">
        <v>28734.05</v>
      </c>
    </row>
    <row r="59" spans="1:16" ht="15.75" customHeight="1" outlineLevel="1">
      <c r="A59" s="68"/>
      <c r="B59" s="56" t="s">
        <v>89</v>
      </c>
      <c r="C59" s="56"/>
      <c r="D59" s="111">
        <v>0</v>
      </c>
      <c r="E59" s="111">
        <v>0</v>
      </c>
      <c r="F59" s="111">
        <v>0</v>
      </c>
      <c r="G59" s="111">
        <v>0</v>
      </c>
      <c r="H59" s="111">
        <v>0</v>
      </c>
      <c r="I59" s="111">
        <v>0</v>
      </c>
      <c r="J59" s="111">
        <v>0</v>
      </c>
      <c r="K59" s="111">
        <v>0</v>
      </c>
      <c r="L59" s="111">
        <v>0</v>
      </c>
      <c r="M59" s="111">
        <v>0</v>
      </c>
      <c r="N59" s="111">
        <v>0</v>
      </c>
      <c r="O59" s="111">
        <v>0</v>
      </c>
      <c r="P59" s="111">
        <v>0</v>
      </c>
    </row>
    <row r="60" spans="1:16" ht="15.75" customHeight="1" outlineLevel="1">
      <c r="A60" s="68"/>
      <c r="B60" s="56" t="s">
        <v>141</v>
      </c>
      <c r="C60" s="56"/>
      <c r="D60" s="111">
        <v>3337</v>
      </c>
      <c r="E60" s="111">
        <v>3333</v>
      </c>
      <c r="F60" s="111">
        <v>3333</v>
      </c>
      <c r="G60" s="111">
        <v>3333</v>
      </c>
      <c r="H60" s="111">
        <v>3333</v>
      </c>
      <c r="I60" s="111">
        <v>3333</v>
      </c>
      <c r="J60" s="111">
        <v>3333</v>
      </c>
      <c r="K60" s="111">
        <v>3333</v>
      </c>
      <c r="L60" s="111">
        <v>3333</v>
      </c>
      <c r="M60" s="111">
        <v>3333</v>
      </c>
      <c r="N60" s="111">
        <v>3333</v>
      </c>
      <c r="O60" s="111">
        <v>3333</v>
      </c>
      <c r="P60" s="111">
        <v>40000</v>
      </c>
    </row>
    <row r="61" spans="1:16" ht="15.75" customHeight="1" outlineLevel="1">
      <c r="A61" s="68"/>
      <c r="B61" s="56" t="s">
        <v>83</v>
      </c>
      <c r="C61" s="56"/>
      <c r="D61" s="111">
        <v>20165.666666666668</v>
      </c>
      <c r="E61" s="111">
        <v>7165.6666666666661</v>
      </c>
      <c r="F61" s="111">
        <v>2165.6666666666665</v>
      </c>
      <c r="G61" s="111">
        <v>2165.6666666666665</v>
      </c>
      <c r="H61" s="111">
        <v>2165.6666666666665</v>
      </c>
      <c r="I61" s="111">
        <v>2165.6666666666665</v>
      </c>
      <c r="J61" s="111">
        <v>2165.6666666666665</v>
      </c>
      <c r="K61" s="111">
        <v>2165.6666666666665</v>
      </c>
      <c r="L61" s="111">
        <v>2165.6666666666665</v>
      </c>
      <c r="M61" s="111">
        <v>2165.6666666666665</v>
      </c>
      <c r="N61" s="111">
        <v>2165.6666666666665</v>
      </c>
      <c r="O61" s="111">
        <v>2165.6666666666665</v>
      </c>
      <c r="P61" s="111">
        <v>48987.999999999985</v>
      </c>
    </row>
    <row r="62" spans="1:16" ht="15.75" customHeight="1" outlineLevel="1">
      <c r="A62" s="68"/>
      <c r="B62" s="56" t="s">
        <v>48</v>
      </c>
      <c r="C62" s="56"/>
      <c r="D62" s="111">
        <v>587</v>
      </c>
      <c r="E62" s="111">
        <v>83</v>
      </c>
      <c r="F62" s="111">
        <v>83</v>
      </c>
      <c r="G62" s="111">
        <v>83</v>
      </c>
      <c r="H62" s="111">
        <v>83</v>
      </c>
      <c r="I62" s="111">
        <v>83</v>
      </c>
      <c r="J62" s="111">
        <v>83</v>
      </c>
      <c r="K62" s="111">
        <v>83</v>
      </c>
      <c r="L62" s="111">
        <v>83</v>
      </c>
      <c r="M62" s="111">
        <v>83</v>
      </c>
      <c r="N62" s="111">
        <v>83</v>
      </c>
      <c r="O62" s="111">
        <v>83</v>
      </c>
      <c r="P62" s="111">
        <v>1500</v>
      </c>
    </row>
    <row r="63" spans="1:16" ht="15.75" customHeight="1" outlineLevel="1">
      <c r="A63" s="68"/>
      <c r="B63" s="56" t="s">
        <v>142</v>
      </c>
      <c r="C63" s="56"/>
      <c r="D63" s="111">
        <v>0</v>
      </c>
      <c r="E63" s="111">
        <v>0</v>
      </c>
      <c r="F63" s="111">
        <v>0</v>
      </c>
      <c r="G63" s="111">
        <v>0</v>
      </c>
      <c r="H63" s="111">
        <v>160</v>
      </c>
      <c r="I63" s="111">
        <v>0</v>
      </c>
      <c r="J63" s="111">
        <v>0</v>
      </c>
      <c r="K63" s="111">
        <v>160</v>
      </c>
      <c r="L63" s="111">
        <v>0</v>
      </c>
      <c r="M63" s="111">
        <v>0</v>
      </c>
      <c r="N63" s="111">
        <v>160</v>
      </c>
      <c r="O63" s="111">
        <v>0</v>
      </c>
      <c r="P63" s="111">
        <v>480</v>
      </c>
    </row>
    <row r="64" spans="1:16" ht="15.75" customHeight="1" outlineLevel="1">
      <c r="A64" s="68"/>
      <c r="B64" s="56" t="s">
        <v>118</v>
      </c>
      <c r="C64" s="56"/>
      <c r="D64" s="111">
        <v>35</v>
      </c>
      <c r="E64" s="111">
        <v>35</v>
      </c>
      <c r="F64" s="111">
        <v>35</v>
      </c>
      <c r="G64" s="111">
        <v>35</v>
      </c>
      <c r="H64" s="111">
        <v>35</v>
      </c>
      <c r="I64" s="111">
        <v>35</v>
      </c>
      <c r="J64" s="111">
        <v>35</v>
      </c>
      <c r="K64" s="111">
        <v>35</v>
      </c>
      <c r="L64" s="111">
        <v>35</v>
      </c>
      <c r="M64" s="111">
        <v>35</v>
      </c>
      <c r="N64" s="111">
        <v>35</v>
      </c>
      <c r="O64" s="111">
        <v>35</v>
      </c>
      <c r="P64" s="111">
        <v>420</v>
      </c>
    </row>
    <row r="65" spans="1:16" ht="15.75" customHeight="1" outlineLevel="1">
      <c r="A65" s="68"/>
      <c r="B65" s="56" t="s">
        <v>119</v>
      </c>
      <c r="C65" s="56"/>
      <c r="D65" s="111">
        <v>167</v>
      </c>
      <c r="E65" s="111">
        <v>167</v>
      </c>
      <c r="F65" s="111">
        <v>167</v>
      </c>
      <c r="G65" s="111">
        <v>167</v>
      </c>
      <c r="H65" s="111">
        <v>167</v>
      </c>
      <c r="I65" s="111">
        <v>167</v>
      </c>
      <c r="J65" s="111">
        <v>167</v>
      </c>
      <c r="K65" s="111">
        <v>167</v>
      </c>
      <c r="L65" s="111">
        <v>167</v>
      </c>
      <c r="M65" s="111">
        <v>167</v>
      </c>
      <c r="N65" s="111">
        <v>167</v>
      </c>
      <c r="O65" s="111">
        <v>167</v>
      </c>
      <c r="P65" s="111">
        <v>2004</v>
      </c>
    </row>
    <row r="66" spans="1:16" ht="15.75" customHeight="1" outlineLevel="1">
      <c r="A66" s="68"/>
      <c r="B66" s="56" t="s">
        <v>120</v>
      </c>
      <c r="C66" s="56"/>
      <c r="D66" s="111">
        <v>187</v>
      </c>
      <c r="E66" s="111">
        <v>183</v>
      </c>
      <c r="F66" s="111">
        <v>183</v>
      </c>
      <c r="G66" s="111">
        <v>183</v>
      </c>
      <c r="H66" s="111">
        <v>183</v>
      </c>
      <c r="I66" s="111">
        <v>183</v>
      </c>
      <c r="J66" s="111">
        <v>183</v>
      </c>
      <c r="K66" s="111">
        <v>183</v>
      </c>
      <c r="L66" s="111">
        <v>183</v>
      </c>
      <c r="M66" s="111">
        <v>183</v>
      </c>
      <c r="N66" s="111">
        <v>183</v>
      </c>
      <c r="O66" s="111">
        <v>183</v>
      </c>
      <c r="P66" s="111">
        <v>2200</v>
      </c>
    </row>
    <row r="67" spans="1:16" ht="15.75" customHeight="1" outlineLevel="1">
      <c r="A67" s="68"/>
      <c r="B67" s="56" t="s">
        <v>25</v>
      </c>
      <c r="C67" s="56"/>
      <c r="D67" s="111">
        <v>5833</v>
      </c>
      <c r="E67" s="111">
        <v>5833</v>
      </c>
      <c r="F67" s="111">
        <v>5833</v>
      </c>
      <c r="G67" s="111">
        <v>5833</v>
      </c>
      <c r="H67" s="111">
        <v>5833</v>
      </c>
      <c r="I67" s="111">
        <v>5833</v>
      </c>
      <c r="J67" s="111">
        <v>5833</v>
      </c>
      <c r="K67" s="111">
        <v>5833</v>
      </c>
      <c r="L67" s="111">
        <v>5833</v>
      </c>
      <c r="M67" s="111">
        <v>5833</v>
      </c>
      <c r="N67" s="111">
        <v>5833</v>
      </c>
      <c r="O67" s="111">
        <v>5833</v>
      </c>
      <c r="P67" s="111">
        <v>69996</v>
      </c>
    </row>
    <row r="68" spans="1:16" ht="15.75" customHeight="1" outlineLevel="1">
      <c r="A68" s="68"/>
      <c r="B68" s="56" t="s">
        <v>128</v>
      </c>
      <c r="C68" s="56"/>
      <c r="D68" s="111">
        <v>1125</v>
      </c>
      <c r="E68" s="111">
        <v>1125</v>
      </c>
      <c r="F68" s="111">
        <v>1125</v>
      </c>
      <c r="G68" s="111">
        <v>1125</v>
      </c>
      <c r="H68" s="111">
        <v>1125</v>
      </c>
      <c r="I68" s="111">
        <v>1125</v>
      </c>
      <c r="J68" s="111">
        <v>1125</v>
      </c>
      <c r="K68" s="111">
        <v>1125</v>
      </c>
      <c r="L68" s="111">
        <v>1125</v>
      </c>
      <c r="M68" s="111">
        <v>1125</v>
      </c>
      <c r="N68" s="111">
        <v>1125</v>
      </c>
      <c r="O68" s="111">
        <v>1125</v>
      </c>
      <c r="P68" s="111">
        <v>13500</v>
      </c>
    </row>
    <row r="69" spans="1:16" ht="15.75" customHeight="1" outlineLevel="1">
      <c r="A69" s="68"/>
      <c r="B69" s="56" t="s">
        <v>111</v>
      </c>
      <c r="C69" s="56"/>
      <c r="D69" s="111">
        <v>20</v>
      </c>
      <c r="E69" s="111">
        <v>20</v>
      </c>
      <c r="F69" s="111">
        <v>20</v>
      </c>
      <c r="G69" s="111">
        <v>20</v>
      </c>
      <c r="H69" s="111">
        <v>20</v>
      </c>
      <c r="I69" s="111">
        <v>20</v>
      </c>
      <c r="J69" s="111">
        <v>20</v>
      </c>
      <c r="K69" s="111">
        <v>20</v>
      </c>
      <c r="L69" s="111">
        <v>20</v>
      </c>
      <c r="M69" s="111">
        <v>20</v>
      </c>
      <c r="N69" s="111">
        <v>20</v>
      </c>
      <c r="O69" s="111">
        <v>20</v>
      </c>
      <c r="P69" s="111">
        <v>240</v>
      </c>
    </row>
    <row r="70" spans="1:16" ht="15.75" customHeight="1" outlineLevel="1">
      <c r="A70" s="68"/>
      <c r="B70" s="56" t="s">
        <v>112</v>
      </c>
      <c r="C70" s="56"/>
      <c r="D70" s="111">
        <v>0</v>
      </c>
      <c r="E70" s="111">
        <v>750</v>
      </c>
      <c r="F70" s="111">
        <v>0</v>
      </c>
      <c r="G70" s="111">
        <v>0</v>
      </c>
      <c r="H70" s="111">
        <v>0</v>
      </c>
      <c r="I70" s="111">
        <v>0</v>
      </c>
      <c r="J70" s="111">
        <v>0</v>
      </c>
      <c r="K70" s="111">
        <v>0</v>
      </c>
      <c r="L70" s="111">
        <v>0</v>
      </c>
      <c r="M70" s="111">
        <v>0</v>
      </c>
      <c r="N70" s="111">
        <v>0</v>
      </c>
      <c r="O70" s="111">
        <v>0</v>
      </c>
      <c r="P70" s="111">
        <v>750</v>
      </c>
    </row>
    <row r="71" spans="1:16" ht="15.75" customHeight="1" outlineLevel="1">
      <c r="A71" s="68"/>
      <c r="B71" s="56" t="s">
        <v>113</v>
      </c>
      <c r="C71" s="56"/>
      <c r="D71" s="111">
        <v>3000</v>
      </c>
      <c r="E71" s="111">
        <v>0</v>
      </c>
      <c r="F71" s="111">
        <v>0</v>
      </c>
      <c r="G71" s="111">
        <v>0</v>
      </c>
      <c r="H71" s="111">
        <v>0</v>
      </c>
      <c r="I71" s="111">
        <v>0</v>
      </c>
      <c r="J71" s="111">
        <v>0</v>
      </c>
      <c r="K71" s="111">
        <v>0</v>
      </c>
      <c r="L71" s="111">
        <v>0</v>
      </c>
      <c r="M71" s="111">
        <v>0</v>
      </c>
      <c r="N71" s="111">
        <v>0</v>
      </c>
      <c r="O71" s="111">
        <v>0</v>
      </c>
      <c r="P71" s="111">
        <v>3000</v>
      </c>
    </row>
    <row r="72" spans="1:16" ht="15.75" customHeight="1" outlineLevel="1">
      <c r="A72" s="68"/>
      <c r="B72" s="56" t="s">
        <v>143</v>
      </c>
      <c r="C72" s="56"/>
      <c r="D72" s="111">
        <v>163</v>
      </c>
      <c r="E72" s="111">
        <v>167</v>
      </c>
      <c r="F72" s="111">
        <v>167</v>
      </c>
      <c r="G72" s="111">
        <v>167</v>
      </c>
      <c r="H72" s="111">
        <v>167</v>
      </c>
      <c r="I72" s="111">
        <v>167</v>
      </c>
      <c r="J72" s="111">
        <v>167</v>
      </c>
      <c r="K72" s="111">
        <v>167</v>
      </c>
      <c r="L72" s="111">
        <v>167</v>
      </c>
      <c r="M72" s="111">
        <v>167</v>
      </c>
      <c r="N72" s="111">
        <v>167</v>
      </c>
      <c r="O72" s="111">
        <v>167</v>
      </c>
      <c r="P72" s="111">
        <v>2000</v>
      </c>
    </row>
    <row r="73" spans="1:16" ht="15.75" customHeight="1" outlineLevel="1">
      <c r="A73" s="68"/>
      <c r="B73" s="56" t="s">
        <v>26</v>
      </c>
      <c r="C73" s="56"/>
      <c r="D73" s="111">
        <v>100</v>
      </c>
      <c r="E73" s="111">
        <v>100</v>
      </c>
      <c r="F73" s="111">
        <v>100</v>
      </c>
      <c r="G73" s="111">
        <v>100</v>
      </c>
      <c r="H73" s="111">
        <v>100</v>
      </c>
      <c r="I73" s="111">
        <v>100</v>
      </c>
      <c r="J73" s="111">
        <v>100</v>
      </c>
      <c r="K73" s="111">
        <v>100</v>
      </c>
      <c r="L73" s="111">
        <v>100</v>
      </c>
      <c r="M73" s="111">
        <v>100</v>
      </c>
      <c r="N73" s="111">
        <v>100</v>
      </c>
      <c r="O73" s="111">
        <v>100</v>
      </c>
      <c r="P73" s="111">
        <v>1200</v>
      </c>
    </row>
    <row r="74" spans="1:16" ht="15.75" customHeight="1" outlineLevel="1">
      <c r="A74" s="68"/>
      <c r="B74" s="56" t="s">
        <v>27</v>
      </c>
      <c r="C74" s="56"/>
      <c r="D74" s="111">
        <v>0</v>
      </c>
      <c r="E74" s="111">
        <v>0</v>
      </c>
      <c r="F74" s="111">
        <v>500</v>
      </c>
      <c r="G74" s="111">
        <v>0</v>
      </c>
      <c r="H74" s="111">
        <v>0</v>
      </c>
      <c r="I74" s="111">
        <v>500</v>
      </c>
      <c r="J74" s="111">
        <v>0</v>
      </c>
      <c r="K74" s="111">
        <v>0</v>
      </c>
      <c r="L74" s="111">
        <v>500</v>
      </c>
      <c r="M74" s="111">
        <v>0</v>
      </c>
      <c r="N74" s="111">
        <v>0</v>
      </c>
      <c r="O74" s="111">
        <v>500</v>
      </c>
      <c r="P74" s="111">
        <v>2000</v>
      </c>
    </row>
    <row r="75" spans="1:16" ht="15.75" customHeight="1" outlineLevel="1">
      <c r="A75" s="68"/>
      <c r="B75" s="56" t="s">
        <v>179</v>
      </c>
      <c r="C75" s="56"/>
      <c r="D75" s="111">
        <v>1287.5</v>
      </c>
      <c r="E75" s="111">
        <v>437.5</v>
      </c>
      <c r="F75" s="111">
        <v>437.5</v>
      </c>
      <c r="G75" s="111">
        <v>2137.5</v>
      </c>
      <c r="H75" s="111">
        <v>437.5</v>
      </c>
      <c r="I75" s="111">
        <v>437.5</v>
      </c>
      <c r="J75" s="111">
        <v>537.5</v>
      </c>
      <c r="K75" s="111">
        <v>437.5</v>
      </c>
      <c r="L75" s="111">
        <v>437.5</v>
      </c>
      <c r="M75" s="111">
        <v>537.5</v>
      </c>
      <c r="N75" s="111">
        <v>437.5</v>
      </c>
      <c r="O75" s="111">
        <v>437.5</v>
      </c>
      <c r="P75" s="111">
        <v>8000</v>
      </c>
    </row>
    <row r="76" spans="1:16" ht="15.75" customHeight="1" outlineLevel="1">
      <c r="A76" s="68"/>
      <c r="B76" s="56" t="s">
        <v>114</v>
      </c>
      <c r="C76" s="56"/>
      <c r="D76" s="111">
        <v>0</v>
      </c>
      <c r="E76" s="111">
        <v>0</v>
      </c>
      <c r="F76" s="111">
        <v>0</v>
      </c>
      <c r="G76" s="111">
        <v>0</v>
      </c>
      <c r="H76" s="111">
        <v>0</v>
      </c>
      <c r="I76" s="111">
        <v>0</v>
      </c>
      <c r="J76" s="111">
        <v>0</v>
      </c>
      <c r="K76" s="111">
        <v>0</v>
      </c>
      <c r="L76" s="111">
        <v>0</v>
      </c>
      <c r="M76" s="111">
        <v>0</v>
      </c>
      <c r="N76" s="111">
        <v>0</v>
      </c>
      <c r="O76" s="111">
        <v>0</v>
      </c>
      <c r="P76" s="111">
        <v>0</v>
      </c>
    </row>
    <row r="77" spans="1:16" ht="15.75" customHeight="1" outlineLevel="1">
      <c r="A77" s="68"/>
      <c r="B77" s="56" t="s">
        <v>180</v>
      </c>
      <c r="C77" s="56"/>
      <c r="D77" s="111">
        <v>12315.25</v>
      </c>
      <c r="E77" s="111">
        <v>12315.25</v>
      </c>
      <c r="F77" s="111">
        <v>12315.25</v>
      </c>
      <c r="G77" s="111">
        <v>12315.25</v>
      </c>
      <c r="H77" s="111">
        <v>12315.25</v>
      </c>
      <c r="I77" s="111">
        <v>12262.25</v>
      </c>
      <c r="J77" s="111">
        <v>12315.25</v>
      </c>
      <c r="K77" s="111">
        <v>12315.25</v>
      </c>
      <c r="L77" s="111">
        <v>12315.25</v>
      </c>
      <c r="M77" s="111">
        <v>12315.25</v>
      </c>
      <c r="N77" s="111">
        <v>12315.25</v>
      </c>
      <c r="O77" s="111">
        <v>12315.25</v>
      </c>
      <c r="P77" s="111">
        <v>147730</v>
      </c>
    </row>
    <row r="78" spans="1:16" ht="15.75" customHeight="1" outlineLevel="1">
      <c r="A78" s="68"/>
      <c r="B78" s="56" t="s">
        <v>171</v>
      </c>
      <c r="C78" s="56"/>
      <c r="D78" s="111">
        <v>0</v>
      </c>
      <c r="E78" s="111">
        <v>0</v>
      </c>
      <c r="F78" s="111">
        <v>0</v>
      </c>
      <c r="G78" s="111">
        <v>0</v>
      </c>
      <c r="H78" s="111">
        <v>0</v>
      </c>
      <c r="I78" s="111">
        <v>0</v>
      </c>
      <c r="J78" s="111">
        <v>0</v>
      </c>
      <c r="K78" s="111">
        <v>0</v>
      </c>
      <c r="L78" s="111">
        <v>0</v>
      </c>
      <c r="M78" s="111">
        <v>0</v>
      </c>
      <c r="N78" s="111">
        <v>0</v>
      </c>
      <c r="O78" s="111">
        <v>0</v>
      </c>
      <c r="P78" s="111">
        <v>0</v>
      </c>
    </row>
    <row r="79" spans="1:16" ht="15.75" customHeight="1" outlineLevel="1">
      <c r="A79" s="68"/>
      <c r="B79" s="56" t="s">
        <v>116</v>
      </c>
      <c r="C79" s="56"/>
      <c r="D79" s="111">
        <v>587</v>
      </c>
      <c r="E79" s="111">
        <v>583</v>
      </c>
      <c r="F79" s="111">
        <v>583</v>
      </c>
      <c r="G79" s="111">
        <v>583</v>
      </c>
      <c r="H79" s="111">
        <v>583</v>
      </c>
      <c r="I79" s="111">
        <v>583</v>
      </c>
      <c r="J79" s="111">
        <v>583</v>
      </c>
      <c r="K79" s="111">
        <v>583</v>
      </c>
      <c r="L79" s="111">
        <v>583</v>
      </c>
      <c r="M79" s="111">
        <v>583</v>
      </c>
      <c r="N79" s="111">
        <v>583</v>
      </c>
      <c r="O79" s="111">
        <v>583</v>
      </c>
      <c r="P79" s="111">
        <v>7000</v>
      </c>
    </row>
    <row r="80" spans="1:16" ht="15.75" customHeight="1" outlineLevel="1">
      <c r="A80" s="68"/>
      <c r="B80" s="56" t="s">
        <v>144</v>
      </c>
      <c r="C80" s="56"/>
      <c r="D80" s="111">
        <v>1750</v>
      </c>
      <c r="E80" s="111">
        <v>1750</v>
      </c>
      <c r="F80" s="111">
        <v>3400</v>
      </c>
      <c r="G80" s="111">
        <v>2200</v>
      </c>
      <c r="H80" s="111">
        <v>1750</v>
      </c>
      <c r="I80" s="111">
        <v>1750</v>
      </c>
      <c r="J80" s="111">
        <v>1750</v>
      </c>
      <c r="K80" s="111">
        <v>1750</v>
      </c>
      <c r="L80" s="111">
        <v>1750</v>
      </c>
      <c r="M80" s="111">
        <v>1750</v>
      </c>
      <c r="N80" s="111">
        <v>1750</v>
      </c>
      <c r="O80" s="111">
        <v>1750</v>
      </c>
      <c r="P80" s="111">
        <v>23100</v>
      </c>
    </row>
    <row r="81" spans="1:16" ht="15.75" customHeight="1" outlineLevel="1">
      <c r="A81" s="68"/>
      <c r="B81" s="56" t="s">
        <v>101</v>
      </c>
      <c r="C81" s="56"/>
      <c r="D81" s="111">
        <v>87</v>
      </c>
      <c r="E81" s="111">
        <v>83</v>
      </c>
      <c r="F81" s="111">
        <v>83</v>
      </c>
      <c r="G81" s="111">
        <v>83</v>
      </c>
      <c r="H81" s="111">
        <v>83</v>
      </c>
      <c r="I81" s="111">
        <v>83</v>
      </c>
      <c r="J81" s="111">
        <v>83</v>
      </c>
      <c r="K81" s="111">
        <v>83</v>
      </c>
      <c r="L81" s="111">
        <v>83</v>
      </c>
      <c r="M81" s="111">
        <v>83</v>
      </c>
      <c r="N81" s="111">
        <v>83</v>
      </c>
      <c r="O81" s="111">
        <v>83</v>
      </c>
      <c r="P81" s="111">
        <v>1000</v>
      </c>
    </row>
    <row r="82" spans="1:16" ht="15.75" customHeight="1" outlineLevel="1">
      <c r="A82" s="68"/>
      <c r="B82" s="56" t="s">
        <v>102</v>
      </c>
      <c r="C82" s="56"/>
      <c r="D82" s="111">
        <v>3000</v>
      </c>
      <c r="E82" s="111">
        <v>3000</v>
      </c>
      <c r="F82" s="111">
        <v>3000</v>
      </c>
      <c r="G82" s="111">
        <v>3000</v>
      </c>
      <c r="H82" s="111">
        <v>3000</v>
      </c>
      <c r="I82" s="111">
        <v>3000</v>
      </c>
      <c r="J82" s="111">
        <v>3000</v>
      </c>
      <c r="K82" s="111">
        <v>3000</v>
      </c>
      <c r="L82" s="111">
        <v>3000</v>
      </c>
      <c r="M82" s="111">
        <v>3000</v>
      </c>
      <c r="N82" s="111">
        <v>3000</v>
      </c>
      <c r="O82" s="111">
        <v>3000</v>
      </c>
      <c r="P82" s="111">
        <v>36000</v>
      </c>
    </row>
    <row r="83" spans="1:16" ht="15.75" customHeight="1" outlineLevel="1">
      <c r="A83" s="68"/>
      <c r="B83" s="56" t="s">
        <v>117</v>
      </c>
      <c r="C83" s="56"/>
      <c r="D83" s="111">
        <v>500</v>
      </c>
      <c r="E83" s="111">
        <v>0</v>
      </c>
      <c r="F83" s="111">
        <v>0</v>
      </c>
      <c r="G83" s="111">
        <v>0</v>
      </c>
      <c r="H83" s="111">
        <v>0</v>
      </c>
      <c r="I83" s="111">
        <v>0</v>
      </c>
      <c r="J83" s="111">
        <v>0</v>
      </c>
      <c r="K83" s="111">
        <v>1800</v>
      </c>
      <c r="L83" s="111">
        <v>0</v>
      </c>
      <c r="M83" s="111">
        <v>0</v>
      </c>
      <c r="N83" s="111">
        <v>0</v>
      </c>
      <c r="O83" s="111">
        <v>0</v>
      </c>
      <c r="P83" s="111">
        <v>2300</v>
      </c>
    </row>
    <row r="84" spans="1:16" ht="15.75" customHeight="1" outlineLevel="1">
      <c r="A84" s="68"/>
      <c r="B84" s="56" t="s">
        <v>40</v>
      </c>
      <c r="C84" s="56"/>
      <c r="D84" s="111">
        <v>3000</v>
      </c>
      <c r="E84" s="111">
        <v>3000</v>
      </c>
      <c r="F84" s="111">
        <v>3000</v>
      </c>
      <c r="G84" s="111">
        <v>3000</v>
      </c>
      <c r="H84" s="111">
        <v>3000</v>
      </c>
      <c r="I84" s="111">
        <v>3000</v>
      </c>
      <c r="J84" s="111">
        <v>3000</v>
      </c>
      <c r="K84" s="111">
        <v>3000</v>
      </c>
      <c r="L84" s="111">
        <v>3000</v>
      </c>
      <c r="M84" s="111">
        <v>3000</v>
      </c>
      <c r="N84" s="111">
        <v>3000</v>
      </c>
      <c r="O84" s="111">
        <v>3000</v>
      </c>
      <c r="P84" s="111">
        <v>36000</v>
      </c>
    </row>
    <row r="85" spans="1:16" ht="15.75" customHeight="1" outlineLevel="1">
      <c r="A85" s="68"/>
      <c r="B85" s="56" t="s">
        <v>41</v>
      </c>
      <c r="C85" s="56"/>
      <c r="D85" s="111">
        <v>5575</v>
      </c>
      <c r="E85" s="111">
        <v>5575</v>
      </c>
      <c r="F85" s="111">
        <v>5575</v>
      </c>
      <c r="G85" s="111">
        <v>5575</v>
      </c>
      <c r="H85" s="111">
        <v>5575</v>
      </c>
      <c r="I85" s="111">
        <v>5575</v>
      </c>
      <c r="J85" s="111">
        <v>5575</v>
      </c>
      <c r="K85" s="111">
        <v>5575</v>
      </c>
      <c r="L85" s="111">
        <v>5575</v>
      </c>
      <c r="M85" s="111">
        <v>5575</v>
      </c>
      <c r="N85" s="111">
        <v>5575</v>
      </c>
      <c r="O85" s="111">
        <v>5575</v>
      </c>
      <c r="P85" s="111">
        <v>66900</v>
      </c>
    </row>
    <row r="86" spans="1:16" ht="15.75" customHeight="1" outlineLevel="1">
      <c r="A86" s="68"/>
      <c r="B86" s="56" t="s">
        <v>42</v>
      </c>
      <c r="C86" s="56"/>
      <c r="D86" s="111">
        <v>2167</v>
      </c>
      <c r="E86" s="111">
        <v>2167</v>
      </c>
      <c r="F86" s="111">
        <v>2167</v>
      </c>
      <c r="G86" s="111">
        <v>2167</v>
      </c>
      <c r="H86" s="111">
        <v>2167</v>
      </c>
      <c r="I86" s="111">
        <v>2167</v>
      </c>
      <c r="J86" s="111">
        <v>2167</v>
      </c>
      <c r="K86" s="111">
        <v>2167</v>
      </c>
      <c r="L86" s="111">
        <v>2167</v>
      </c>
      <c r="M86" s="111">
        <v>2167</v>
      </c>
      <c r="N86" s="111">
        <v>2167</v>
      </c>
      <c r="O86" s="111">
        <v>2167</v>
      </c>
      <c r="P86" s="111">
        <v>26004</v>
      </c>
    </row>
    <row r="87" spans="1:16" ht="15.75" customHeight="1" outlineLevel="1">
      <c r="A87" s="68"/>
      <c r="B87" s="56" t="s">
        <v>43</v>
      </c>
      <c r="C87" s="56"/>
      <c r="D87" s="111">
        <v>1192</v>
      </c>
      <c r="E87" s="111">
        <v>3967</v>
      </c>
      <c r="F87" s="111">
        <v>7192</v>
      </c>
      <c r="G87" s="111">
        <v>192</v>
      </c>
      <c r="H87" s="111">
        <v>3842</v>
      </c>
      <c r="I87" s="111">
        <v>192</v>
      </c>
      <c r="J87" s="111">
        <v>4392</v>
      </c>
      <c r="K87" s="111">
        <v>1692</v>
      </c>
      <c r="L87" s="111">
        <v>192</v>
      </c>
      <c r="M87" s="111">
        <v>2317</v>
      </c>
      <c r="N87" s="111">
        <v>192</v>
      </c>
      <c r="O87" s="111">
        <v>192</v>
      </c>
      <c r="P87" s="111">
        <v>25554</v>
      </c>
    </row>
    <row r="88" spans="1:16" ht="15.75" customHeight="1" outlineLevel="1">
      <c r="A88" s="68"/>
      <c r="B88" s="56" t="s">
        <v>73</v>
      </c>
      <c r="C88" s="56"/>
      <c r="D88" s="111">
        <v>1850</v>
      </c>
      <c r="E88" s="111">
        <v>2050</v>
      </c>
      <c r="F88" s="111">
        <v>850</v>
      </c>
      <c r="G88" s="111">
        <v>135</v>
      </c>
      <c r="H88" s="111">
        <v>1445</v>
      </c>
      <c r="I88" s="111">
        <v>850</v>
      </c>
      <c r="J88" s="111">
        <v>135</v>
      </c>
      <c r="K88" s="111">
        <v>445</v>
      </c>
      <c r="L88" s="111">
        <v>1130</v>
      </c>
      <c r="M88" s="111">
        <v>50</v>
      </c>
      <c r="N88" s="111">
        <v>220</v>
      </c>
      <c r="O88" s="111">
        <v>1050</v>
      </c>
      <c r="P88" s="111">
        <v>10210</v>
      </c>
    </row>
    <row r="89" spans="1:16" ht="15.75" customHeight="1" outlineLevel="1">
      <c r="A89" s="68"/>
      <c r="B89" s="56" t="s">
        <v>221</v>
      </c>
      <c r="C89" s="56"/>
      <c r="D89" s="111">
        <v>19583</v>
      </c>
      <c r="E89" s="111">
        <v>8083</v>
      </c>
      <c r="F89" s="111">
        <v>8083</v>
      </c>
      <c r="G89" s="111">
        <v>16133</v>
      </c>
      <c r="H89" s="111">
        <v>8083</v>
      </c>
      <c r="I89" s="111">
        <v>8083</v>
      </c>
      <c r="J89" s="111">
        <v>15583</v>
      </c>
      <c r="K89" s="111">
        <v>8083</v>
      </c>
      <c r="L89" s="111">
        <v>8083</v>
      </c>
      <c r="M89" s="111">
        <v>15583</v>
      </c>
      <c r="N89" s="111">
        <v>8083</v>
      </c>
      <c r="O89" s="111">
        <v>8083</v>
      </c>
      <c r="P89" s="111">
        <v>131546</v>
      </c>
    </row>
    <row r="90" spans="1:16" outlineLevel="1">
      <c r="A90" s="68"/>
      <c r="B90" s="56" t="s">
        <v>222</v>
      </c>
      <c r="C90" s="56"/>
      <c r="D90" s="111">
        <v>10640</v>
      </c>
      <c r="E90" s="111">
        <v>10640</v>
      </c>
      <c r="F90" s="111">
        <v>10640</v>
      </c>
      <c r="G90" s="111">
        <v>10640</v>
      </c>
      <c r="H90" s="111">
        <v>10640</v>
      </c>
      <c r="I90" s="111">
        <v>10640</v>
      </c>
      <c r="J90" s="111">
        <v>10640</v>
      </c>
      <c r="K90" s="111">
        <v>10640</v>
      </c>
      <c r="L90" s="111">
        <v>10640</v>
      </c>
      <c r="M90" s="111">
        <v>10640</v>
      </c>
      <c r="N90" s="111">
        <v>10640</v>
      </c>
      <c r="O90" s="111">
        <v>10640</v>
      </c>
      <c r="P90" s="111">
        <v>127680</v>
      </c>
    </row>
    <row r="91" spans="1:16">
      <c r="A91" s="68"/>
      <c r="B91" s="56" t="s">
        <v>44</v>
      </c>
      <c r="C91" s="56"/>
      <c r="D91" s="111">
        <v>62754</v>
      </c>
      <c r="E91" s="111">
        <v>0</v>
      </c>
      <c r="F91" s="111">
        <v>0</v>
      </c>
      <c r="G91" s="111">
        <v>62754</v>
      </c>
      <c r="H91" s="111">
        <v>0</v>
      </c>
      <c r="I91" s="111">
        <v>0</v>
      </c>
      <c r="J91" s="111">
        <v>62754</v>
      </c>
      <c r="K91" s="111">
        <v>0</v>
      </c>
      <c r="L91" s="111">
        <v>0</v>
      </c>
      <c r="M91" s="111">
        <v>62754</v>
      </c>
      <c r="N91" s="111">
        <v>0</v>
      </c>
      <c r="O91" s="111">
        <v>0</v>
      </c>
      <c r="P91" s="111">
        <v>251016</v>
      </c>
    </row>
    <row r="92" spans="1:16">
      <c r="A92" s="112" t="s">
        <v>45</v>
      </c>
      <c r="B92" s="58"/>
      <c r="C92" s="59"/>
      <c r="D92" s="113">
        <v>294056.41666666663</v>
      </c>
      <c r="E92" s="113">
        <v>243625.41666666666</v>
      </c>
      <c r="F92" s="113">
        <v>446176.68666666665</v>
      </c>
      <c r="G92" s="113">
        <v>265671.41666666663</v>
      </c>
      <c r="H92" s="113">
        <v>447637.41666666669</v>
      </c>
      <c r="I92" s="113">
        <v>197379.41666666666</v>
      </c>
      <c r="J92" s="113">
        <v>267271.41666666663</v>
      </c>
      <c r="K92" s="113">
        <v>199487.41666666666</v>
      </c>
      <c r="L92" s="113">
        <v>193712.41666666666</v>
      </c>
      <c r="M92" s="113">
        <v>265111.41666666663</v>
      </c>
      <c r="N92" s="113">
        <v>192462.41666666666</v>
      </c>
      <c r="O92" s="113">
        <v>193636.41666666666</v>
      </c>
      <c r="P92" s="113">
        <v>3206228.27</v>
      </c>
    </row>
    <row r="93" spans="1:16">
      <c r="A93" s="114"/>
      <c r="B93" s="60"/>
      <c r="C93" s="60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</row>
    <row r="94" spans="1:16" ht="15.75" customHeight="1">
      <c r="A94" s="112" t="s">
        <v>177</v>
      </c>
      <c r="B94" s="58"/>
      <c r="C94" s="59"/>
      <c r="D94" s="113">
        <v>1151955.5723319536</v>
      </c>
      <c r="E94" s="113">
        <v>1185480.8409036926</v>
      </c>
      <c r="F94" s="113">
        <v>1472283.1429236517</v>
      </c>
      <c r="G94" s="113">
        <v>1622265.612303284</v>
      </c>
      <c r="H94" s="113">
        <v>1479280.8560057296</v>
      </c>
      <c r="I94" s="113">
        <v>1153779.8837503048</v>
      </c>
      <c r="J94" s="113">
        <v>1318490.4450907256</v>
      </c>
      <c r="K94" s="113">
        <v>1160143.6852548546</v>
      </c>
      <c r="L94" s="113">
        <v>1241933.4512485533</v>
      </c>
      <c r="M94" s="113">
        <v>1625444.1197473919</v>
      </c>
      <c r="N94" s="113">
        <v>1244453.123369599</v>
      </c>
      <c r="O94" s="113">
        <v>1266688.5193834356</v>
      </c>
      <c r="P94" s="113">
        <v>15922199.252313176</v>
      </c>
    </row>
    <row r="95" spans="1:16" ht="15.75" customHeight="1" outlineLevel="1">
      <c r="A95" s="68"/>
      <c r="C95" s="56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3"/>
    </row>
    <row r="96" spans="1:16" ht="15.75" customHeight="1" outlineLevel="1">
      <c r="A96" s="68" t="s">
        <v>93</v>
      </c>
      <c r="C96" s="56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3"/>
    </row>
    <row r="97" spans="1:16">
      <c r="A97" s="68"/>
      <c r="B97" s="56" t="s">
        <v>94</v>
      </c>
      <c r="C97" s="56"/>
      <c r="D97" s="111">
        <v>111736</v>
      </c>
      <c r="E97" s="111">
        <v>53736</v>
      </c>
      <c r="F97" s="111">
        <v>14480</v>
      </c>
      <c r="G97" s="111">
        <v>318845</v>
      </c>
      <c r="H97" s="111">
        <v>35450</v>
      </c>
      <c r="I97" s="111">
        <v>44186</v>
      </c>
      <c r="J97" s="111">
        <v>450</v>
      </c>
      <c r="K97" s="111">
        <v>53736</v>
      </c>
      <c r="L97" s="111">
        <v>900</v>
      </c>
      <c r="M97" s="111">
        <v>43736</v>
      </c>
      <c r="N97" s="111">
        <v>450</v>
      </c>
      <c r="O97" s="111">
        <v>43736</v>
      </c>
      <c r="P97" s="111">
        <v>721441</v>
      </c>
    </row>
    <row r="98" spans="1:16">
      <c r="A98" s="112" t="s">
        <v>96</v>
      </c>
      <c r="B98" s="58"/>
      <c r="C98" s="59"/>
      <c r="D98" s="113">
        <v>111736</v>
      </c>
      <c r="E98" s="113">
        <v>53736</v>
      </c>
      <c r="F98" s="113">
        <v>14480</v>
      </c>
      <c r="G98" s="113">
        <v>318845</v>
      </c>
      <c r="H98" s="113">
        <v>35450</v>
      </c>
      <c r="I98" s="113">
        <v>44186</v>
      </c>
      <c r="J98" s="113">
        <v>450</v>
      </c>
      <c r="K98" s="113">
        <v>53736</v>
      </c>
      <c r="L98" s="113">
        <v>900</v>
      </c>
      <c r="M98" s="113">
        <v>43736</v>
      </c>
      <c r="N98" s="113">
        <v>450</v>
      </c>
      <c r="O98" s="113">
        <v>43736</v>
      </c>
      <c r="P98" s="113">
        <v>721441</v>
      </c>
    </row>
    <row r="99" spans="1:16">
      <c r="A99" s="68"/>
      <c r="C99" s="56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3"/>
    </row>
    <row r="100" spans="1:16">
      <c r="A100" s="112" t="s">
        <v>189</v>
      </c>
      <c r="B100" s="61"/>
      <c r="C100" s="62"/>
      <c r="D100" s="113">
        <v>1263691.5723319536</v>
      </c>
      <c r="E100" s="113">
        <v>1239216.8409036926</v>
      </c>
      <c r="F100" s="113">
        <v>1486763.1429236517</v>
      </c>
      <c r="G100" s="113">
        <v>1941110.612303284</v>
      </c>
      <c r="H100" s="113">
        <v>1514730.8560057296</v>
      </c>
      <c r="I100" s="113">
        <v>1197965.8837503048</v>
      </c>
      <c r="J100" s="113">
        <v>1318940.4450907256</v>
      </c>
      <c r="K100" s="113">
        <v>1213879.6852548546</v>
      </c>
      <c r="L100" s="113">
        <v>1242833.4512485533</v>
      </c>
      <c r="M100" s="113">
        <v>1669180.1197473919</v>
      </c>
      <c r="N100" s="113">
        <v>1244903.123369599</v>
      </c>
      <c r="O100" s="113">
        <v>1310424.5193834356</v>
      </c>
      <c r="P100" s="113">
        <v>16643640.252313176</v>
      </c>
    </row>
    <row r="101" spans="1:16">
      <c r="A101" s="68"/>
      <c r="C101" s="56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3"/>
    </row>
    <row r="102" spans="1:16" ht="15.75" customHeight="1">
      <c r="A102" s="112" t="s">
        <v>217</v>
      </c>
      <c r="B102" s="61"/>
      <c r="C102" s="62"/>
      <c r="D102" s="115">
        <v>-286191.57233195356</v>
      </c>
      <c r="E102" s="115">
        <v>-261716.84090369265</v>
      </c>
      <c r="F102" s="115">
        <v>-509263.14292365173</v>
      </c>
      <c r="G102" s="115">
        <v>-963610.612303284</v>
      </c>
      <c r="H102" s="115">
        <v>-537230.85600572964</v>
      </c>
      <c r="I102" s="115">
        <v>-220465.88375030481</v>
      </c>
      <c r="J102" s="115">
        <v>-341440.44509072555</v>
      </c>
      <c r="K102" s="115">
        <v>-236379.68525485462</v>
      </c>
      <c r="L102" s="115">
        <v>-265333.45124855335</v>
      </c>
      <c r="M102" s="115">
        <v>-691680.1197473919</v>
      </c>
      <c r="N102" s="115">
        <v>-267403.12336959899</v>
      </c>
      <c r="O102" s="115">
        <v>-332924.5193834356</v>
      </c>
      <c r="P102" s="115">
        <v>-4913640.2523131762</v>
      </c>
    </row>
  </sheetData>
  <phoneticPr fontId="0" type="noConversion"/>
  <printOptions horizontalCentered="1"/>
  <pageMargins left="0" right="0" top="0.56999999999999995" bottom="0.56000000000000005" header="0.5" footer="0.5"/>
  <pageSetup scale="44" fitToHeight="32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P63"/>
  <sheetViews>
    <sheetView view="pageBreakPreview" zoomScale="75" zoomScaleNormal="50" zoomScaleSheetLayoutView="75" workbookViewId="0">
      <pane xSplit="3" ySplit="9" topLeftCell="D10" activePane="bottomRight" state="frozen"/>
      <selection pane="topRight"/>
      <selection pane="bottomLeft"/>
      <selection pane="bottomRight" activeCell="D17" sqref="D17"/>
    </sheetView>
  </sheetViews>
  <sheetFormatPr defaultRowHeight="15.75" outlineLevelRow="1"/>
  <cols>
    <col min="1" max="1" width="5.375" style="56" customWidth="1"/>
    <col min="2" max="2" width="10.625" style="56" customWidth="1"/>
    <col min="3" max="3" width="38.125" style="55" customWidth="1"/>
    <col min="4" max="16" width="13.875" style="56" customWidth="1"/>
    <col min="17" max="17" width="9.5" style="56" bestFit="1" customWidth="1"/>
    <col min="18" max="16384" width="9" style="56"/>
  </cols>
  <sheetData>
    <row r="1" spans="1:16" ht="18.75">
      <c r="A1" s="65" t="s">
        <v>131</v>
      </c>
    </row>
    <row r="2" spans="1:16" ht="18.75">
      <c r="A2" s="65" t="s">
        <v>132</v>
      </c>
    </row>
    <row r="3" spans="1:16" ht="18.75">
      <c r="A3" s="267" t="s">
        <v>326</v>
      </c>
    </row>
    <row r="4" spans="1:16" ht="18.75">
      <c r="B4" s="65"/>
    </row>
    <row r="5" spans="1:16" ht="18.75">
      <c r="B5" s="204" t="s">
        <v>352</v>
      </c>
    </row>
    <row r="6" spans="1:16" ht="18.75">
      <c r="B6" s="65"/>
    </row>
    <row r="8" spans="1:16"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>
        <v>2013</v>
      </c>
    </row>
    <row r="9" spans="1:16">
      <c r="A9" s="68" t="s">
        <v>11</v>
      </c>
      <c r="D9" s="69">
        <v>41213</v>
      </c>
      <c r="E9" s="69">
        <v>41243</v>
      </c>
      <c r="F9" s="69">
        <v>41274</v>
      </c>
      <c r="G9" s="69">
        <v>41305</v>
      </c>
      <c r="H9" s="69">
        <v>41333</v>
      </c>
      <c r="I9" s="69">
        <v>41364</v>
      </c>
      <c r="J9" s="69">
        <v>41394</v>
      </c>
      <c r="K9" s="69">
        <v>41425</v>
      </c>
      <c r="L9" s="69">
        <v>41455</v>
      </c>
      <c r="M9" s="69">
        <v>41486</v>
      </c>
      <c r="N9" s="69">
        <v>41517</v>
      </c>
      <c r="O9" s="69">
        <v>41547</v>
      </c>
      <c r="P9" s="70" t="s">
        <v>12</v>
      </c>
    </row>
    <row r="10" spans="1:16">
      <c r="A10" s="68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3"/>
    </row>
    <row r="11" spans="1:16" outlineLevel="1">
      <c r="A11" s="68" t="s">
        <v>1</v>
      </c>
      <c r="B11" s="68"/>
      <c r="C11" s="56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3"/>
    </row>
    <row r="12" spans="1:16" outlineLevel="1">
      <c r="A12" s="68"/>
      <c r="B12" s="56" t="s">
        <v>219</v>
      </c>
      <c r="C12" s="56"/>
      <c r="D12" s="110">
        <v>0</v>
      </c>
      <c r="E12" s="110">
        <v>0</v>
      </c>
      <c r="F12" s="110">
        <v>0</v>
      </c>
      <c r="G12" s="110">
        <v>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  <c r="N12" s="110">
        <v>0</v>
      </c>
      <c r="O12" s="110">
        <v>0</v>
      </c>
      <c r="P12" s="110">
        <v>0</v>
      </c>
    </row>
    <row r="13" spans="1:16">
      <c r="A13" s="112" t="s">
        <v>54</v>
      </c>
      <c r="B13" s="58"/>
      <c r="C13" s="59"/>
      <c r="D13" s="113">
        <v>0</v>
      </c>
      <c r="E13" s="113">
        <v>0</v>
      </c>
      <c r="F13" s="113">
        <v>0</v>
      </c>
      <c r="G13" s="113">
        <v>0</v>
      </c>
      <c r="H13" s="113">
        <v>0</v>
      </c>
      <c r="I13" s="113">
        <v>0</v>
      </c>
      <c r="J13" s="113">
        <v>0</v>
      </c>
      <c r="K13" s="113">
        <v>0</v>
      </c>
      <c r="L13" s="113">
        <v>0</v>
      </c>
      <c r="M13" s="113">
        <v>0</v>
      </c>
      <c r="N13" s="113">
        <v>0</v>
      </c>
      <c r="O13" s="113">
        <v>0</v>
      </c>
      <c r="P13" s="113">
        <v>0</v>
      </c>
    </row>
    <row r="14" spans="1:16">
      <c r="A14" s="68"/>
      <c r="B14" s="68"/>
      <c r="C14" s="56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3"/>
    </row>
    <row r="15" spans="1:16" outlineLevel="1">
      <c r="A15" s="68" t="s">
        <v>55</v>
      </c>
      <c r="B15" s="68"/>
      <c r="C15" s="56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3"/>
    </row>
    <row r="16" spans="1:16" outlineLevel="1">
      <c r="A16" s="68"/>
      <c r="B16" s="56" t="s">
        <v>56</v>
      </c>
      <c r="C16" s="56"/>
      <c r="D16" s="111">
        <v>20911.706785714283</v>
      </c>
      <c r="E16" s="111">
        <v>25457.729999999996</v>
      </c>
      <c r="F16" s="111">
        <v>25457.729999999996</v>
      </c>
      <c r="G16" s="111">
        <v>38186.594999999994</v>
      </c>
      <c r="H16" s="111">
        <v>25531.985999999997</v>
      </c>
      <c r="I16" s="111">
        <v>25723.630799999999</v>
      </c>
      <c r="J16" s="111">
        <v>25723.630799999999</v>
      </c>
      <c r="K16" s="111">
        <v>25822.0308</v>
      </c>
      <c r="L16" s="111">
        <v>26000.686799999996</v>
      </c>
      <c r="M16" s="111">
        <v>39001.030199999994</v>
      </c>
      <c r="N16" s="111">
        <v>26056.090799999998</v>
      </c>
      <c r="O16" s="111">
        <v>28847.814814285714</v>
      </c>
      <c r="P16" s="111">
        <v>332720.66279999999</v>
      </c>
    </row>
    <row r="17" spans="1:16" outlineLevel="1">
      <c r="A17" s="68"/>
      <c r="B17" s="56" t="s">
        <v>57</v>
      </c>
      <c r="C17" s="56"/>
      <c r="D17" s="111">
        <v>1048.5146357142858</v>
      </c>
      <c r="E17" s="111">
        <v>1276.4526000000001</v>
      </c>
      <c r="F17" s="111">
        <v>1276.4526000000001</v>
      </c>
      <c r="G17" s="111">
        <v>1914.6789000000001</v>
      </c>
      <c r="H17" s="111">
        <v>1278.0676679999999</v>
      </c>
      <c r="I17" s="111">
        <v>1290.087636</v>
      </c>
      <c r="J17" s="111">
        <v>1290.087636</v>
      </c>
      <c r="K17" s="111">
        <v>1292.227836</v>
      </c>
      <c r="L17" s="111">
        <v>1296.1136040000001</v>
      </c>
      <c r="M17" s="111">
        <v>1944.1704060000002</v>
      </c>
      <c r="N17" s="111">
        <v>1307.3766539999999</v>
      </c>
      <c r="O17" s="111">
        <v>1447.4527240714285</v>
      </c>
      <c r="P17" s="111">
        <v>16661.682899785712</v>
      </c>
    </row>
    <row r="18" spans="1:16" outlineLevel="1">
      <c r="A18" s="68"/>
      <c r="B18" s="56" t="s">
        <v>58</v>
      </c>
      <c r="C18" s="56"/>
      <c r="D18" s="111">
        <v>0</v>
      </c>
      <c r="E18" s="111">
        <v>0</v>
      </c>
      <c r="F18" s="111">
        <v>0</v>
      </c>
      <c r="G18" s="111">
        <v>0</v>
      </c>
      <c r="H18" s="111">
        <v>0</v>
      </c>
      <c r="I18" s="111">
        <v>0</v>
      </c>
      <c r="J18" s="111">
        <v>0</v>
      </c>
      <c r="K18" s="111">
        <v>0</v>
      </c>
      <c r="L18" s="111">
        <v>0</v>
      </c>
      <c r="M18" s="111">
        <v>0</v>
      </c>
      <c r="N18" s="111">
        <v>0</v>
      </c>
      <c r="O18" s="111">
        <v>0</v>
      </c>
      <c r="P18" s="111">
        <v>0</v>
      </c>
    </row>
    <row r="19" spans="1:16" outlineLevel="1">
      <c r="A19" s="68"/>
      <c r="B19" s="56" t="s">
        <v>59</v>
      </c>
      <c r="C19" s="56"/>
      <c r="D19" s="111">
        <v>0</v>
      </c>
      <c r="E19" s="111">
        <v>0</v>
      </c>
      <c r="F19" s="111">
        <v>0</v>
      </c>
      <c r="G19" s="111">
        <v>0</v>
      </c>
      <c r="H19" s="111">
        <v>0</v>
      </c>
      <c r="I19" s="111">
        <v>0</v>
      </c>
      <c r="J19" s="111">
        <v>0</v>
      </c>
      <c r="K19" s="111">
        <v>0</v>
      </c>
      <c r="L19" s="111">
        <v>0</v>
      </c>
      <c r="M19" s="111">
        <v>0</v>
      </c>
      <c r="N19" s="111">
        <v>0</v>
      </c>
      <c r="O19" s="111">
        <v>0</v>
      </c>
      <c r="P19" s="111">
        <v>0</v>
      </c>
    </row>
    <row r="20" spans="1:16" outlineLevel="1">
      <c r="A20" s="68"/>
      <c r="B20" s="56" t="s">
        <v>60</v>
      </c>
      <c r="C20" s="56"/>
      <c r="D20" s="111">
        <v>2045.1649689000001</v>
      </c>
      <c r="E20" s="111">
        <v>2045.1649689000001</v>
      </c>
      <c r="F20" s="111">
        <v>2045.1649689000001</v>
      </c>
      <c r="G20" s="111">
        <v>3067.7474533499999</v>
      </c>
      <c r="H20" s="111">
        <v>2050.9691056020001</v>
      </c>
      <c r="I20" s="111">
        <v>2066.5494603540001</v>
      </c>
      <c r="J20" s="111">
        <v>2066.5494603540001</v>
      </c>
      <c r="K20" s="111">
        <v>2074.2407856539999</v>
      </c>
      <c r="L20" s="111">
        <v>2088.205230906</v>
      </c>
      <c r="M20" s="111">
        <v>3132.307846359</v>
      </c>
      <c r="N20" s="111">
        <v>2093.3052602309999</v>
      </c>
      <c r="O20" s="111">
        <v>2317.5879666843211</v>
      </c>
      <c r="P20" s="111">
        <v>27092.957476194319</v>
      </c>
    </row>
    <row r="21" spans="1:16" outlineLevel="1">
      <c r="A21" s="68"/>
      <c r="B21" s="56" t="s">
        <v>236</v>
      </c>
      <c r="C21" s="56"/>
      <c r="D21" s="111">
        <v>1743.0687055199999</v>
      </c>
      <c r="E21" s="111">
        <v>1743.0687055199999</v>
      </c>
      <c r="F21" s="111">
        <v>1743.0687055199999</v>
      </c>
      <c r="G21" s="111">
        <v>2626.6334404500003</v>
      </c>
      <c r="H21" s="111">
        <v>1756.0585152540002</v>
      </c>
      <c r="I21" s="111">
        <v>1769.398557558</v>
      </c>
      <c r="J21" s="111">
        <v>1769.398557558</v>
      </c>
      <c r="K21" s="111">
        <v>1775.9839406579999</v>
      </c>
      <c r="L21" s="111">
        <v>1787.940426462</v>
      </c>
      <c r="M21" s="111">
        <v>2681.9106396930001</v>
      </c>
      <c r="N21" s="111">
        <v>1792.3071182369999</v>
      </c>
      <c r="O21" s="111">
        <v>1984.3400237623928</v>
      </c>
      <c r="P21" s="111">
        <v>23173.177336192395</v>
      </c>
    </row>
    <row r="22" spans="1:16" outlineLevel="1">
      <c r="A22" s="68"/>
      <c r="B22" s="56" t="s">
        <v>70</v>
      </c>
      <c r="C22" s="56"/>
      <c r="D22" s="111">
        <v>7018.7680672782408</v>
      </c>
      <c r="E22" s="111">
        <v>7018.7680672782408</v>
      </c>
      <c r="F22" s="111">
        <v>7018.7680672782408</v>
      </c>
      <c r="G22" s="111">
        <v>7683.544421860026</v>
      </c>
      <c r="H22" s="111">
        <v>7683.544421860026</v>
      </c>
      <c r="I22" s="111">
        <v>7683.544421860026</v>
      </c>
      <c r="J22" s="111">
        <v>7683.544421860026</v>
      </c>
      <c r="K22" s="111">
        <v>7683.544421860026</v>
      </c>
      <c r="L22" s="111">
        <v>7683.544421860026</v>
      </c>
      <c r="M22" s="111">
        <v>7683.544421860026</v>
      </c>
      <c r="N22" s="111">
        <v>7683.544421860026</v>
      </c>
      <c r="O22" s="111">
        <v>7683.544421860026</v>
      </c>
      <c r="P22" s="111">
        <v>90208.203998574973</v>
      </c>
    </row>
    <row r="23" spans="1:16" outlineLevel="1">
      <c r="A23" s="68"/>
      <c r="B23" s="56" t="s">
        <v>8</v>
      </c>
      <c r="C23" s="56"/>
      <c r="D23" s="111">
        <v>0</v>
      </c>
      <c r="E23" s="111">
        <v>0</v>
      </c>
      <c r="F23" s="111">
        <v>0</v>
      </c>
      <c r="G23" s="111">
        <v>0</v>
      </c>
      <c r="H23" s="111">
        <v>0</v>
      </c>
      <c r="I23" s="111">
        <v>0</v>
      </c>
      <c r="J23" s="111">
        <v>0</v>
      </c>
      <c r="K23" s="111">
        <v>0</v>
      </c>
      <c r="L23" s="111">
        <v>0</v>
      </c>
      <c r="M23" s="111">
        <v>0</v>
      </c>
      <c r="N23" s="111">
        <v>0</v>
      </c>
      <c r="O23" s="111">
        <v>0</v>
      </c>
      <c r="P23" s="111">
        <v>0</v>
      </c>
    </row>
    <row r="24" spans="1:16">
      <c r="A24" s="112" t="s">
        <v>2</v>
      </c>
      <c r="B24" s="58"/>
      <c r="C24" s="59"/>
      <c r="D24" s="113">
        <v>32767.223163126811</v>
      </c>
      <c r="E24" s="113">
        <v>37541.184341698237</v>
      </c>
      <c r="F24" s="113">
        <v>37541.184341698237</v>
      </c>
      <c r="G24" s="113">
        <v>53479.199215660017</v>
      </c>
      <c r="H24" s="113">
        <v>38300.62571071602</v>
      </c>
      <c r="I24" s="113">
        <v>38533.210875772027</v>
      </c>
      <c r="J24" s="113">
        <v>38533.210875772027</v>
      </c>
      <c r="K24" s="113">
        <v>38648.027784172024</v>
      </c>
      <c r="L24" s="113">
        <v>38856.490483228023</v>
      </c>
      <c r="M24" s="113">
        <v>54442.963513912015</v>
      </c>
      <c r="N24" s="113">
        <v>38932.624254328024</v>
      </c>
      <c r="O24" s="113">
        <v>42280.739950663876</v>
      </c>
      <c r="P24" s="113">
        <v>489856.68451074738</v>
      </c>
    </row>
    <row r="25" spans="1:16">
      <c r="A25" s="68"/>
      <c r="B25" s="68"/>
      <c r="C25" s="56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3"/>
    </row>
    <row r="26" spans="1:16" outlineLevel="1">
      <c r="A26" s="68" t="s">
        <v>3</v>
      </c>
      <c r="B26" s="68"/>
      <c r="C26" s="56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3"/>
    </row>
    <row r="27" spans="1:16" outlineLevel="1">
      <c r="A27" s="68"/>
      <c r="B27" s="56" t="s">
        <v>7</v>
      </c>
      <c r="C27" s="56"/>
      <c r="D27" s="111">
        <v>0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111">
        <v>0</v>
      </c>
      <c r="M27" s="111">
        <v>0</v>
      </c>
      <c r="N27" s="111">
        <v>0</v>
      </c>
      <c r="O27" s="111">
        <v>0</v>
      </c>
      <c r="P27" s="111">
        <v>0</v>
      </c>
    </row>
    <row r="28" spans="1:16" outlineLevel="1">
      <c r="A28" s="68"/>
      <c r="B28" s="56" t="s">
        <v>212</v>
      </c>
      <c r="C28" s="56"/>
      <c r="D28" s="111">
        <v>10</v>
      </c>
      <c r="E28" s="111">
        <v>10</v>
      </c>
      <c r="F28" s="111">
        <v>10</v>
      </c>
      <c r="G28" s="111">
        <v>10</v>
      </c>
      <c r="H28" s="111">
        <v>10</v>
      </c>
      <c r="I28" s="111">
        <v>10</v>
      </c>
      <c r="J28" s="111">
        <v>10</v>
      </c>
      <c r="K28" s="111">
        <v>10</v>
      </c>
      <c r="L28" s="111">
        <v>10</v>
      </c>
      <c r="M28" s="111">
        <v>10</v>
      </c>
      <c r="N28" s="111">
        <v>10</v>
      </c>
      <c r="O28" s="111">
        <v>10</v>
      </c>
      <c r="P28" s="111">
        <v>120</v>
      </c>
    </row>
    <row r="29" spans="1:16" outlineLevel="1">
      <c r="A29" s="68"/>
      <c r="B29" s="56" t="s">
        <v>213</v>
      </c>
      <c r="C29" s="56"/>
      <c r="D29" s="111">
        <v>0</v>
      </c>
      <c r="E29" s="111">
        <v>0</v>
      </c>
      <c r="F29" s="111">
        <v>0</v>
      </c>
      <c r="G29" s="111">
        <v>0</v>
      </c>
      <c r="H29" s="111">
        <v>0</v>
      </c>
      <c r="I29" s="111">
        <v>0</v>
      </c>
      <c r="J29" s="111">
        <v>0</v>
      </c>
      <c r="K29" s="111">
        <v>0</v>
      </c>
      <c r="L29" s="111">
        <v>0</v>
      </c>
      <c r="M29" s="111">
        <v>0</v>
      </c>
      <c r="N29" s="111">
        <v>0</v>
      </c>
      <c r="O29" s="111">
        <v>0</v>
      </c>
      <c r="P29" s="111">
        <v>0</v>
      </c>
    </row>
    <row r="30" spans="1:16" outlineLevel="1">
      <c r="A30" s="68"/>
      <c r="B30" s="56" t="s">
        <v>134</v>
      </c>
      <c r="C30" s="56"/>
      <c r="D30" s="111">
        <v>21</v>
      </c>
      <c r="E30" s="111">
        <v>21</v>
      </c>
      <c r="F30" s="111">
        <v>21</v>
      </c>
      <c r="G30" s="111">
        <v>21</v>
      </c>
      <c r="H30" s="111">
        <v>21</v>
      </c>
      <c r="I30" s="111">
        <v>21</v>
      </c>
      <c r="J30" s="111">
        <v>21</v>
      </c>
      <c r="K30" s="111">
        <v>21</v>
      </c>
      <c r="L30" s="111">
        <v>21</v>
      </c>
      <c r="M30" s="111">
        <v>21</v>
      </c>
      <c r="N30" s="111">
        <v>21</v>
      </c>
      <c r="O30" s="111">
        <v>24</v>
      </c>
      <c r="P30" s="111">
        <v>255</v>
      </c>
    </row>
    <row r="31" spans="1:16" outlineLevel="1">
      <c r="A31" s="68"/>
      <c r="B31" s="56" t="s">
        <v>135</v>
      </c>
      <c r="C31" s="56"/>
      <c r="D31" s="111">
        <v>110</v>
      </c>
      <c r="E31" s="111">
        <v>110</v>
      </c>
      <c r="F31" s="111">
        <v>110</v>
      </c>
      <c r="G31" s="111">
        <v>110</v>
      </c>
      <c r="H31" s="111">
        <v>110</v>
      </c>
      <c r="I31" s="111">
        <v>110</v>
      </c>
      <c r="J31" s="111">
        <v>110</v>
      </c>
      <c r="K31" s="111">
        <v>110</v>
      </c>
      <c r="L31" s="111">
        <v>110</v>
      </c>
      <c r="M31" s="111">
        <v>110</v>
      </c>
      <c r="N31" s="111">
        <v>110</v>
      </c>
      <c r="O31" s="111">
        <v>110</v>
      </c>
      <c r="P31" s="111">
        <v>1320</v>
      </c>
    </row>
    <row r="32" spans="1:16" outlineLevel="1">
      <c r="A32" s="68"/>
      <c r="B32" s="56" t="s">
        <v>85</v>
      </c>
      <c r="C32" s="56"/>
      <c r="D32" s="111">
        <v>50</v>
      </c>
      <c r="E32" s="111">
        <v>50</v>
      </c>
      <c r="F32" s="111">
        <v>50</v>
      </c>
      <c r="G32" s="111">
        <v>50</v>
      </c>
      <c r="H32" s="111">
        <v>50</v>
      </c>
      <c r="I32" s="111">
        <v>50</v>
      </c>
      <c r="J32" s="111">
        <v>50</v>
      </c>
      <c r="K32" s="111">
        <v>50</v>
      </c>
      <c r="L32" s="111">
        <v>50</v>
      </c>
      <c r="M32" s="111">
        <v>50</v>
      </c>
      <c r="N32" s="111">
        <v>50</v>
      </c>
      <c r="O32" s="111">
        <v>50</v>
      </c>
      <c r="P32" s="111">
        <v>600</v>
      </c>
    </row>
    <row r="33" spans="1:16" outlineLevel="1">
      <c r="A33" s="68"/>
      <c r="B33" s="56" t="s">
        <v>141</v>
      </c>
      <c r="C33" s="56"/>
      <c r="D33" s="111">
        <v>0</v>
      </c>
      <c r="E33" s="111">
        <v>0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111">
        <v>0</v>
      </c>
      <c r="M33" s="111">
        <v>0</v>
      </c>
      <c r="N33" s="111">
        <v>0</v>
      </c>
      <c r="O33" s="111">
        <v>0</v>
      </c>
      <c r="P33" s="111">
        <v>0</v>
      </c>
    </row>
    <row r="34" spans="1:16" outlineLevel="1">
      <c r="A34" s="68"/>
      <c r="B34" s="56" t="s">
        <v>142</v>
      </c>
      <c r="C34" s="56"/>
      <c r="D34" s="111">
        <v>0</v>
      </c>
      <c r="E34" s="111">
        <v>0</v>
      </c>
      <c r="F34" s="111">
        <v>0</v>
      </c>
      <c r="G34" s="111">
        <v>0</v>
      </c>
      <c r="H34" s="111">
        <v>0</v>
      </c>
      <c r="I34" s="111">
        <v>0</v>
      </c>
      <c r="J34" s="111">
        <v>0</v>
      </c>
      <c r="K34" s="111">
        <v>0</v>
      </c>
      <c r="L34" s="111">
        <v>0</v>
      </c>
      <c r="M34" s="111">
        <v>0</v>
      </c>
      <c r="N34" s="111">
        <v>0</v>
      </c>
      <c r="O34" s="111">
        <v>0</v>
      </c>
      <c r="P34" s="111">
        <v>0</v>
      </c>
    </row>
    <row r="35" spans="1:16" outlineLevel="1">
      <c r="A35" s="68"/>
      <c r="B35" s="56" t="s">
        <v>118</v>
      </c>
      <c r="C35" s="56"/>
      <c r="D35" s="111">
        <v>0</v>
      </c>
      <c r="E35" s="111">
        <v>0</v>
      </c>
      <c r="F35" s="111">
        <v>0</v>
      </c>
      <c r="G35" s="111">
        <v>0</v>
      </c>
      <c r="H35" s="111">
        <v>0</v>
      </c>
      <c r="I35" s="111">
        <v>0</v>
      </c>
      <c r="J35" s="111">
        <v>0</v>
      </c>
      <c r="K35" s="111">
        <v>0</v>
      </c>
      <c r="L35" s="111">
        <v>0</v>
      </c>
      <c r="M35" s="111">
        <v>0</v>
      </c>
      <c r="N35" s="111">
        <v>0</v>
      </c>
      <c r="O35" s="111">
        <v>0</v>
      </c>
      <c r="P35" s="111">
        <v>0</v>
      </c>
    </row>
    <row r="36" spans="1:16" outlineLevel="1">
      <c r="A36" s="68"/>
      <c r="B36" s="56" t="s">
        <v>119</v>
      </c>
      <c r="C36" s="56"/>
      <c r="D36" s="111">
        <v>25</v>
      </c>
      <c r="E36" s="111">
        <v>25</v>
      </c>
      <c r="F36" s="111">
        <v>25</v>
      </c>
      <c r="G36" s="111">
        <v>25</v>
      </c>
      <c r="H36" s="111">
        <v>25</v>
      </c>
      <c r="I36" s="111">
        <v>25</v>
      </c>
      <c r="J36" s="111">
        <v>25</v>
      </c>
      <c r="K36" s="111">
        <v>25</v>
      </c>
      <c r="L36" s="111">
        <v>25</v>
      </c>
      <c r="M36" s="111">
        <v>25</v>
      </c>
      <c r="N36" s="111">
        <v>25</v>
      </c>
      <c r="O36" s="111">
        <v>25</v>
      </c>
      <c r="P36" s="111">
        <v>300</v>
      </c>
    </row>
    <row r="37" spans="1:16" outlineLevel="1">
      <c r="A37" s="68"/>
      <c r="B37" s="56" t="s">
        <v>120</v>
      </c>
      <c r="C37" s="56"/>
      <c r="D37" s="111">
        <v>150</v>
      </c>
      <c r="E37" s="111">
        <v>150</v>
      </c>
      <c r="F37" s="111">
        <v>150</v>
      </c>
      <c r="G37" s="111">
        <v>150</v>
      </c>
      <c r="H37" s="111">
        <v>150</v>
      </c>
      <c r="I37" s="111">
        <v>150</v>
      </c>
      <c r="J37" s="111">
        <v>150</v>
      </c>
      <c r="K37" s="111">
        <v>150</v>
      </c>
      <c r="L37" s="111">
        <v>150</v>
      </c>
      <c r="M37" s="111">
        <v>150</v>
      </c>
      <c r="N37" s="111">
        <v>150</v>
      </c>
      <c r="O37" s="111">
        <v>150</v>
      </c>
      <c r="P37" s="111">
        <v>1800</v>
      </c>
    </row>
    <row r="38" spans="1:16" outlineLevel="1">
      <c r="A38" s="68"/>
      <c r="B38" s="56" t="s">
        <v>128</v>
      </c>
      <c r="C38" s="56"/>
      <c r="D38" s="111">
        <v>0</v>
      </c>
      <c r="E38" s="111">
        <v>0</v>
      </c>
      <c r="F38" s="111">
        <v>0</v>
      </c>
      <c r="G38" s="111">
        <v>0</v>
      </c>
      <c r="H38" s="111">
        <v>0</v>
      </c>
      <c r="I38" s="111">
        <v>0</v>
      </c>
      <c r="J38" s="111">
        <v>0</v>
      </c>
      <c r="K38" s="111">
        <v>0</v>
      </c>
      <c r="L38" s="111">
        <v>0</v>
      </c>
      <c r="M38" s="111">
        <v>0</v>
      </c>
      <c r="N38" s="111">
        <v>0</v>
      </c>
      <c r="O38" s="111">
        <v>0</v>
      </c>
      <c r="P38" s="111">
        <v>0</v>
      </c>
    </row>
    <row r="39" spans="1:16" outlineLevel="1">
      <c r="A39" s="68"/>
      <c r="B39" s="56" t="s">
        <v>112</v>
      </c>
      <c r="C39" s="56"/>
      <c r="D39" s="111">
        <v>10</v>
      </c>
      <c r="E39" s="111">
        <v>10</v>
      </c>
      <c r="F39" s="111">
        <v>10</v>
      </c>
      <c r="G39" s="111">
        <v>10</v>
      </c>
      <c r="H39" s="111">
        <v>10</v>
      </c>
      <c r="I39" s="111">
        <v>10</v>
      </c>
      <c r="J39" s="111">
        <v>10</v>
      </c>
      <c r="K39" s="111">
        <v>10</v>
      </c>
      <c r="L39" s="111">
        <v>10</v>
      </c>
      <c r="M39" s="111">
        <v>10</v>
      </c>
      <c r="N39" s="111">
        <v>10</v>
      </c>
      <c r="O39" s="111">
        <v>10</v>
      </c>
      <c r="P39" s="111">
        <v>120</v>
      </c>
    </row>
    <row r="40" spans="1:16" outlineLevel="1">
      <c r="A40" s="68"/>
      <c r="B40" s="56" t="s">
        <v>114</v>
      </c>
      <c r="C40" s="56"/>
      <c r="D40" s="111">
        <v>0</v>
      </c>
      <c r="E40" s="111">
        <v>0</v>
      </c>
      <c r="F40" s="111">
        <v>0</v>
      </c>
      <c r="G40" s="111">
        <v>0</v>
      </c>
      <c r="H40" s="111">
        <v>0</v>
      </c>
      <c r="I40" s="111">
        <v>0</v>
      </c>
      <c r="J40" s="111">
        <v>0</v>
      </c>
      <c r="K40" s="111">
        <v>0</v>
      </c>
      <c r="L40" s="111">
        <v>0</v>
      </c>
      <c r="M40" s="111">
        <v>0</v>
      </c>
      <c r="N40" s="111">
        <v>0</v>
      </c>
      <c r="O40" s="111">
        <v>0</v>
      </c>
      <c r="P40" s="111">
        <v>0</v>
      </c>
    </row>
    <row r="41" spans="1:16" outlineLevel="1">
      <c r="A41" s="68"/>
      <c r="B41" s="56" t="s">
        <v>116</v>
      </c>
      <c r="C41" s="56"/>
      <c r="D41" s="111">
        <v>12</v>
      </c>
      <c r="E41" s="111">
        <v>12</v>
      </c>
      <c r="F41" s="111">
        <v>12</v>
      </c>
      <c r="G41" s="111">
        <v>12</v>
      </c>
      <c r="H41" s="111">
        <v>12</v>
      </c>
      <c r="I41" s="111">
        <v>12</v>
      </c>
      <c r="J41" s="111">
        <v>12</v>
      </c>
      <c r="K41" s="111">
        <v>12</v>
      </c>
      <c r="L41" s="111">
        <v>12</v>
      </c>
      <c r="M41" s="111">
        <v>12</v>
      </c>
      <c r="N41" s="111">
        <v>12</v>
      </c>
      <c r="O41" s="111">
        <v>18</v>
      </c>
      <c r="P41" s="111">
        <v>150</v>
      </c>
    </row>
    <row r="42" spans="1:16" outlineLevel="1">
      <c r="A42" s="68"/>
      <c r="B42" s="56" t="s">
        <v>103</v>
      </c>
      <c r="C42" s="56"/>
      <c r="D42" s="111">
        <v>0</v>
      </c>
      <c r="E42" s="111">
        <v>0</v>
      </c>
      <c r="F42" s="111">
        <v>0</v>
      </c>
      <c r="G42" s="111">
        <v>0</v>
      </c>
      <c r="H42" s="111">
        <v>0</v>
      </c>
      <c r="I42" s="111">
        <v>0</v>
      </c>
      <c r="J42" s="111">
        <v>0</v>
      </c>
      <c r="K42" s="111">
        <v>0</v>
      </c>
      <c r="L42" s="111">
        <v>0</v>
      </c>
      <c r="M42" s="111">
        <v>0</v>
      </c>
      <c r="N42" s="111">
        <v>0</v>
      </c>
      <c r="O42" s="111">
        <v>0</v>
      </c>
      <c r="P42" s="111">
        <v>0</v>
      </c>
    </row>
    <row r="43" spans="1:16" outlineLevel="1">
      <c r="A43" s="68"/>
      <c r="B43" s="56" t="s">
        <v>144</v>
      </c>
      <c r="C43" s="56"/>
      <c r="D43" s="111">
        <v>3485</v>
      </c>
      <c r="E43" s="111">
        <v>510</v>
      </c>
      <c r="F43" s="111">
        <v>590</v>
      </c>
      <c r="G43" s="111">
        <v>710</v>
      </c>
      <c r="H43" s="111">
        <v>510</v>
      </c>
      <c r="I43" s="111">
        <v>510</v>
      </c>
      <c r="J43" s="111">
        <v>510</v>
      </c>
      <c r="K43" s="111">
        <v>590</v>
      </c>
      <c r="L43" s="111">
        <v>710</v>
      </c>
      <c r="M43" s="111">
        <v>510</v>
      </c>
      <c r="N43" s="111">
        <v>510</v>
      </c>
      <c r="O43" s="111">
        <v>510</v>
      </c>
      <c r="P43" s="111">
        <v>9655</v>
      </c>
    </row>
    <row r="44" spans="1:16" outlineLevel="1">
      <c r="A44" s="68"/>
      <c r="B44" s="56" t="s">
        <v>117</v>
      </c>
      <c r="C44" s="56"/>
      <c r="D44" s="111">
        <v>0</v>
      </c>
      <c r="E44" s="111">
        <v>0</v>
      </c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11">
        <v>0</v>
      </c>
      <c r="L44" s="111">
        <v>0</v>
      </c>
      <c r="M44" s="111">
        <v>0</v>
      </c>
      <c r="N44" s="111">
        <v>0</v>
      </c>
      <c r="O44" s="111">
        <v>0</v>
      </c>
      <c r="P44" s="111">
        <v>0</v>
      </c>
    </row>
    <row r="45" spans="1:16" outlineLevel="1">
      <c r="A45" s="68"/>
      <c r="B45" s="56" t="s">
        <v>40</v>
      </c>
      <c r="C45" s="56"/>
      <c r="D45" s="111">
        <v>202</v>
      </c>
      <c r="E45" s="111">
        <v>202</v>
      </c>
      <c r="F45" s="111">
        <v>202</v>
      </c>
      <c r="G45" s="111">
        <v>202</v>
      </c>
      <c r="H45" s="111">
        <v>202</v>
      </c>
      <c r="I45" s="111">
        <v>202</v>
      </c>
      <c r="J45" s="111">
        <v>202</v>
      </c>
      <c r="K45" s="111">
        <v>202</v>
      </c>
      <c r="L45" s="111">
        <v>202</v>
      </c>
      <c r="M45" s="111">
        <v>202</v>
      </c>
      <c r="N45" s="111">
        <v>202</v>
      </c>
      <c r="O45" s="111">
        <v>202</v>
      </c>
      <c r="P45" s="111">
        <v>2424</v>
      </c>
    </row>
    <row r="46" spans="1:16" outlineLevel="1">
      <c r="A46" s="68"/>
      <c r="B46" s="56" t="s">
        <v>41</v>
      </c>
      <c r="C46" s="56"/>
      <c r="D46" s="111">
        <v>0</v>
      </c>
      <c r="E46" s="111">
        <v>0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111">
        <v>0</v>
      </c>
      <c r="M46" s="111">
        <v>0</v>
      </c>
      <c r="N46" s="111">
        <v>0</v>
      </c>
      <c r="O46" s="111">
        <v>0</v>
      </c>
      <c r="P46" s="111">
        <v>0</v>
      </c>
    </row>
    <row r="47" spans="1:16" outlineLevel="1">
      <c r="A47" s="68"/>
      <c r="B47" s="56" t="s">
        <v>42</v>
      </c>
      <c r="C47" s="56"/>
      <c r="D47" s="111">
        <v>1.5</v>
      </c>
      <c r="E47" s="111">
        <v>1.5</v>
      </c>
      <c r="F47" s="111">
        <v>1.5</v>
      </c>
      <c r="G47" s="111">
        <v>1.5</v>
      </c>
      <c r="H47" s="111">
        <v>1.5</v>
      </c>
      <c r="I47" s="111">
        <v>1.5</v>
      </c>
      <c r="J47" s="111">
        <v>1.5</v>
      </c>
      <c r="K47" s="111">
        <v>1.5</v>
      </c>
      <c r="L47" s="111">
        <v>1.5</v>
      </c>
      <c r="M47" s="111">
        <v>1.5</v>
      </c>
      <c r="N47" s="111">
        <v>1.5</v>
      </c>
      <c r="O47" s="111">
        <v>1.5</v>
      </c>
      <c r="P47" s="111">
        <v>18</v>
      </c>
    </row>
    <row r="48" spans="1:16" outlineLevel="1">
      <c r="A48" s="68"/>
      <c r="B48" s="56" t="s">
        <v>43</v>
      </c>
      <c r="C48" s="56"/>
      <c r="D48" s="111">
        <v>0</v>
      </c>
      <c r="E48" s="111">
        <v>195</v>
      </c>
      <c r="F48" s="111">
        <v>0</v>
      </c>
      <c r="G48" s="111">
        <v>0</v>
      </c>
      <c r="H48" s="111">
        <v>0</v>
      </c>
      <c r="I48" s="111">
        <v>0</v>
      </c>
      <c r="J48" s="111">
        <v>0</v>
      </c>
      <c r="K48" s="111">
        <v>0</v>
      </c>
      <c r="L48" s="111">
        <v>0</v>
      </c>
      <c r="M48" s="111">
        <v>0</v>
      </c>
      <c r="N48" s="111">
        <v>0</v>
      </c>
      <c r="O48" s="111">
        <v>0</v>
      </c>
      <c r="P48" s="111">
        <v>195</v>
      </c>
    </row>
    <row r="49" spans="1:16" outlineLevel="1">
      <c r="A49" s="68"/>
      <c r="B49" s="56" t="s">
        <v>73</v>
      </c>
      <c r="C49" s="56"/>
      <c r="D49" s="111">
        <v>0</v>
      </c>
      <c r="E49" s="111">
        <v>590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111">
        <v>0</v>
      </c>
      <c r="M49" s="111">
        <v>0</v>
      </c>
      <c r="N49" s="111">
        <v>0</v>
      </c>
      <c r="O49" s="111">
        <v>0</v>
      </c>
      <c r="P49" s="111">
        <v>590</v>
      </c>
    </row>
    <row r="50" spans="1:16" outlineLevel="1">
      <c r="A50" s="68"/>
      <c r="B50" s="56" t="s">
        <v>221</v>
      </c>
      <c r="C50" s="56"/>
      <c r="D50" s="111">
        <v>381</v>
      </c>
      <c r="E50" s="111">
        <v>381</v>
      </c>
      <c r="F50" s="111">
        <v>381</v>
      </c>
      <c r="G50" s="111">
        <v>381</v>
      </c>
      <c r="H50" s="111">
        <v>381</v>
      </c>
      <c r="I50" s="111">
        <v>381</v>
      </c>
      <c r="J50" s="111">
        <v>381</v>
      </c>
      <c r="K50" s="111">
        <v>381</v>
      </c>
      <c r="L50" s="111">
        <v>381</v>
      </c>
      <c r="M50" s="111">
        <v>381</v>
      </c>
      <c r="N50" s="111">
        <v>381</v>
      </c>
      <c r="O50" s="111">
        <v>381</v>
      </c>
      <c r="P50" s="111">
        <v>4572</v>
      </c>
    </row>
    <row r="51" spans="1:16" outlineLevel="1">
      <c r="A51" s="68"/>
      <c r="B51" s="56" t="s">
        <v>44</v>
      </c>
      <c r="C51" s="56"/>
      <c r="D51" s="111">
        <v>3972</v>
      </c>
      <c r="E51" s="111">
        <v>0</v>
      </c>
      <c r="F51" s="111">
        <v>0</v>
      </c>
      <c r="G51" s="111">
        <v>3972</v>
      </c>
      <c r="H51" s="111">
        <v>0</v>
      </c>
      <c r="I51" s="111">
        <v>0</v>
      </c>
      <c r="J51" s="111">
        <v>3972</v>
      </c>
      <c r="K51" s="111">
        <v>0</v>
      </c>
      <c r="L51" s="111">
        <v>0</v>
      </c>
      <c r="M51" s="111">
        <v>3972</v>
      </c>
      <c r="N51" s="111">
        <v>0</v>
      </c>
      <c r="O51" s="111">
        <v>0</v>
      </c>
      <c r="P51" s="111">
        <v>15888</v>
      </c>
    </row>
    <row r="52" spans="1:16">
      <c r="A52" s="112" t="s">
        <v>45</v>
      </c>
      <c r="B52" s="58"/>
      <c r="C52" s="59"/>
      <c r="D52" s="113">
        <v>8429.5</v>
      </c>
      <c r="E52" s="113">
        <v>2267.5</v>
      </c>
      <c r="F52" s="113">
        <v>1562.5</v>
      </c>
      <c r="G52" s="113">
        <v>5654.5</v>
      </c>
      <c r="H52" s="113">
        <v>1482.5</v>
      </c>
      <c r="I52" s="113">
        <v>1482.5</v>
      </c>
      <c r="J52" s="113">
        <v>5454.5</v>
      </c>
      <c r="K52" s="113">
        <v>1562.5</v>
      </c>
      <c r="L52" s="113">
        <v>1682.5</v>
      </c>
      <c r="M52" s="113">
        <v>5454.5</v>
      </c>
      <c r="N52" s="113">
        <v>1482.5</v>
      </c>
      <c r="O52" s="113">
        <v>1491.5</v>
      </c>
      <c r="P52" s="113">
        <v>38007</v>
      </c>
    </row>
    <row r="53" spans="1:16">
      <c r="A53" s="114"/>
      <c r="B53" s="60"/>
      <c r="C53" s="60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</row>
    <row r="54" spans="1:16">
      <c r="A54" s="112" t="s">
        <v>177</v>
      </c>
      <c r="B54" s="58"/>
      <c r="C54" s="59"/>
      <c r="D54" s="113">
        <v>41196.723163126808</v>
      </c>
      <c r="E54" s="113">
        <v>39808.684341698237</v>
      </c>
      <c r="F54" s="113">
        <v>39103.684341698237</v>
      </c>
      <c r="G54" s="113">
        <v>59133.699215660017</v>
      </c>
      <c r="H54" s="113">
        <v>39783.12571071602</v>
      </c>
      <c r="I54" s="113">
        <v>40015.710875772027</v>
      </c>
      <c r="J54" s="113">
        <v>43987.710875772027</v>
      </c>
      <c r="K54" s="113">
        <v>40210.527784172024</v>
      </c>
      <c r="L54" s="113">
        <v>40538.990483228023</v>
      </c>
      <c r="M54" s="113">
        <v>59897.463513912015</v>
      </c>
      <c r="N54" s="113">
        <v>40415.124254328024</v>
      </c>
      <c r="O54" s="113">
        <v>43772.239950663876</v>
      </c>
      <c r="P54" s="113">
        <v>527863.68451074744</v>
      </c>
    </row>
    <row r="55" spans="1:16">
      <c r="A55" s="68"/>
      <c r="C55" s="56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3"/>
    </row>
    <row r="56" spans="1:16" outlineLevel="1">
      <c r="A56" s="68" t="s">
        <v>93</v>
      </c>
      <c r="C56" s="56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3"/>
    </row>
    <row r="57" spans="1:16" outlineLevel="1">
      <c r="A57" s="68"/>
      <c r="B57" s="56" t="s">
        <v>94</v>
      </c>
      <c r="C57" s="56"/>
      <c r="D57" s="111">
        <v>6856</v>
      </c>
      <c r="E57" s="111">
        <v>0</v>
      </c>
      <c r="F57" s="111">
        <v>0</v>
      </c>
      <c r="G57" s="111">
        <v>0</v>
      </c>
      <c r="H57" s="111">
        <v>0</v>
      </c>
      <c r="I57" s="111">
        <v>0</v>
      </c>
      <c r="J57" s="111">
        <v>0</v>
      </c>
      <c r="K57" s="111">
        <v>0</v>
      </c>
      <c r="L57" s="111">
        <v>0</v>
      </c>
      <c r="M57" s="111">
        <v>0</v>
      </c>
      <c r="N57" s="111">
        <v>0</v>
      </c>
      <c r="O57" s="111">
        <v>0</v>
      </c>
      <c r="P57" s="111">
        <v>6856</v>
      </c>
    </row>
    <row r="58" spans="1:16">
      <c r="A58" s="112" t="s">
        <v>96</v>
      </c>
      <c r="B58" s="58"/>
      <c r="C58" s="59"/>
      <c r="D58" s="113">
        <v>6856</v>
      </c>
      <c r="E58" s="113">
        <v>0</v>
      </c>
      <c r="F58" s="113">
        <v>0</v>
      </c>
      <c r="G58" s="113">
        <v>0</v>
      </c>
      <c r="H58" s="113">
        <v>0</v>
      </c>
      <c r="I58" s="113">
        <v>0</v>
      </c>
      <c r="J58" s="113">
        <v>0</v>
      </c>
      <c r="K58" s="113">
        <v>0</v>
      </c>
      <c r="L58" s="113">
        <v>0</v>
      </c>
      <c r="M58" s="113">
        <v>0</v>
      </c>
      <c r="N58" s="113">
        <v>0</v>
      </c>
      <c r="O58" s="113">
        <v>0</v>
      </c>
      <c r="P58" s="113">
        <v>6856</v>
      </c>
    </row>
    <row r="59" spans="1:16">
      <c r="A59" s="68"/>
      <c r="C59" s="56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3"/>
    </row>
    <row r="60" spans="1:16">
      <c r="A60" s="112" t="s">
        <v>189</v>
      </c>
      <c r="B60" s="61"/>
      <c r="C60" s="62"/>
      <c r="D60" s="113">
        <v>48052.723163126808</v>
      </c>
      <c r="E60" s="113">
        <v>39808.684341698237</v>
      </c>
      <c r="F60" s="113">
        <v>39103.684341698237</v>
      </c>
      <c r="G60" s="113">
        <v>59133.699215660017</v>
      </c>
      <c r="H60" s="113">
        <v>39783.12571071602</v>
      </c>
      <c r="I60" s="113">
        <v>40015.710875772027</v>
      </c>
      <c r="J60" s="113">
        <v>43987.710875772027</v>
      </c>
      <c r="K60" s="113">
        <v>40210.527784172024</v>
      </c>
      <c r="L60" s="113">
        <v>40538.990483228023</v>
      </c>
      <c r="M60" s="113">
        <v>59897.463513912015</v>
      </c>
      <c r="N60" s="113">
        <v>40415.124254328024</v>
      </c>
      <c r="O60" s="113">
        <v>43772.239950663876</v>
      </c>
      <c r="P60" s="113">
        <v>534719.68451074744</v>
      </c>
    </row>
    <row r="61" spans="1:16">
      <c r="A61" s="68"/>
      <c r="C61" s="56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3"/>
    </row>
    <row r="62" spans="1:16">
      <c r="A62" s="112" t="s">
        <v>217</v>
      </c>
      <c r="B62" s="61"/>
      <c r="C62" s="62"/>
      <c r="D62" s="115">
        <v>-48052.723163126808</v>
      </c>
      <c r="E62" s="115">
        <v>-39808.684341698237</v>
      </c>
      <c r="F62" s="115">
        <v>-39103.684341698237</v>
      </c>
      <c r="G62" s="115">
        <v>-59133.699215660017</v>
      </c>
      <c r="H62" s="115">
        <v>-39783.12571071602</v>
      </c>
      <c r="I62" s="115">
        <v>-40015.710875772027</v>
      </c>
      <c r="J62" s="115">
        <v>-43987.710875772027</v>
      </c>
      <c r="K62" s="115">
        <v>-40210.527784172024</v>
      </c>
      <c r="L62" s="115">
        <v>-40538.990483228023</v>
      </c>
      <c r="M62" s="115">
        <v>-59897.463513912015</v>
      </c>
      <c r="N62" s="115">
        <v>-40415.124254328024</v>
      </c>
      <c r="O62" s="115">
        <v>-43772.239950663876</v>
      </c>
      <c r="P62" s="115">
        <v>-534719.68451074744</v>
      </c>
    </row>
    <row r="63" spans="1:16" ht="15.75" customHeight="1">
      <c r="A63" s="68"/>
      <c r="D63" s="117" t="s">
        <v>170</v>
      </c>
      <c r="E63" s="117" t="s">
        <v>170</v>
      </c>
      <c r="F63" s="117" t="s">
        <v>170</v>
      </c>
      <c r="G63" s="117" t="s">
        <v>170</v>
      </c>
      <c r="H63" s="117" t="s">
        <v>170</v>
      </c>
      <c r="I63" s="117" t="s">
        <v>170</v>
      </c>
      <c r="J63" s="121" t="s">
        <v>170</v>
      </c>
      <c r="K63" s="117" t="s">
        <v>170</v>
      </c>
      <c r="L63" s="117" t="s">
        <v>170</v>
      </c>
      <c r="M63" s="117" t="s">
        <v>170</v>
      </c>
      <c r="N63" s="117" t="s">
        <v>170</v>
      </c>
      <c r="O63" s="117" t="s">
        <v>170</v>
      </c>
      <c r="P63" s="117" t="s">
        <v>170</v>
      </c>
    </row>
  </sheetData>
  <phoneticPr fontId="0" type="noConversion"/>
  <printOptions horizontalCentered="1"/>
  <pageMargins left="0" right="0" top="0.53" bottom="0.53" header="0.5" footer="0.5"/>
  <pageSetup scale="54" fitToHeight="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Q72"/>
  <sheetViews>
    <sheetView view="pageBreakPreview" zoomScale="75" zoomScaleNormal="75" zoomScaleSheetLayoutView="75" workbookViewId="0">
      <pane xSplit="3" ySplit="9" topLeftCell="D10" activePane="bottomRight" state="frozen"/>
      <selection pane="topRight"/>
      <selection pane="bottomLeft"/>
      <selection pane="bottomRight"/>
    </sheetView>
  </sheetViews>
  <sheetFormatPr defaultRowHeight="15.75" outlineLevelRow="1"/>
  <cols>
    <col min="1" max="1" width="5.5" style="56" customWidth="1"/>
    <col min="2" max="2" width="10.625" style="56" customWidth="1"/>
    <col min="3" max="3" width="35.625" style="55" customWidth="1"/>
    <col min="4" max="15" width="13.875" style="56" customWidth="1"/>
    <col min="16" max="16" width="22.5" style="56" bestFit="1" customWidth="1"/>
    <col min="17" max="17" width="13.5" style="56" customWidth="1"/>
    <col min="18" max="16384" width="9" style="56"/>
  </cols>
  <sheetData>
    <row r="1" spans="1:17" ht="18.75">
      <c r="A1" s="65" t="s">
        <v>131</v>
      </c>
    </row>
    <row r="2" spans="1:17" ht="18.75">
      <c r="A2" s="65" t="s">
        <v>132</v>
      </c>
    </row>
    <row r="3" spans="1:17" ht="18.75">
      <c r="A3" s="267" t="s">
        <v>326</v>
      </c>
    </row>
    <row r="4" spans="1:17" ht="18.75">
      <c r="B4" s="65"/>
    </row>
    <row r="5" spans="1:17" ht="18.75">
      <c r="B5" s="204" t="s">
        <v>353</v>
      </c>
    </row>
    <row r="6" spans="1:17" ht="18.75">
      <c r="B6" s="65"/>
    </row>
    <row r="8" spans="1:17"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>
        <v>2013</v>
      </c>
    </row>
    <row r="9" spans="1:17">
      <c r="A9" s="68" t="s">
        <v>11</v>
      </c>
      <c r="D9" s="69">
        <v>41213</v>
      </c>
      <c r="E9" s="69">
        <v>41243</v>
      </c>
      <c r="F9" s="69">
        <v>41274</v>
      </c>
      <c r="G9" s="69">
        <v>41305</v>
      </c>
      <c r="H9" s="69">
        <v>41333</v>
      </c>
      <c r="I9" s="69">
        <v>41364</v>
      </c>
      <c r="J9" s="69">
        <v>41394</v>
      </c>
      <c r="K9" s="69">
        <v>41425</v>
      </c>
      <c r="L9" s="69">
        <v>41455</v>
      </c>
      <c r="M9" s="69">
        <v>41486</v>
      </c>
      <c r="N9" s="69">
        <v>41517</v>
      </c>
      <c r="O9" s="69">
        <v>41547</v>
      </c>
      <c r="P9" s="70" t="s">
        <v>12</v>
      </c>
      <c r="Q9" s="67" t="s">
        <v>10</v>
      </c>
    </row>
    <row r="10" spans="1:17">
      <c r="A10" s="68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3"/>
      <c r="Q10" s="67"/>
    </row>
    <row r="11" spans="1:17" outlineLevel="1">
      <c r="A11" s="68" t="s">
        <v>1</v>
      </c>
      <c r="B11" s="68"/>
      <c r="C11" s="56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3"/>
      <c r="Q11" s="67"/>
    </row>
    <row r="12" spans="1:17" outlineLevel="1">
      <c r="A12" s="68"/>
      <c r="B12" s="56" t="s">
        <v>166</v>
      </c>
      <c r="C12" s="56"/>
      <c r="D12" s="110">
        <v>0</v>
      </c>
      <c r="E12" s="110">
        <v>0</v>
      </c>
      <c r="F12" s="110">
        <v>0</v>
      </c>
      <c r="G12" s="110">
        <v>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  <c r="N12" s="110">
        <v>0</v>
      </c>
      <c r="O12" s="110">
        <v>0</v>
      </c>
      <c r="P12" s="110">
        <v>0</v>
      </c>
      <c r="Q12" s="74" t="s">
        <v>215</v>
      </c>
    </row>
    <row r="13" spans="1:17">
      <c r="A13" s="112" t="s">
        <v>54</v>
      </c>
      <c r="B13" s="58"/>
      <c r="C13" s="59"/>
      <c r="D13" s="113">
        <v>0</v>
      </c>
      <c r="E13" s="113">
        <v>0</v>
      </c>
      <c r="F13" s="113">
        <v>0</v>
      </c>
      <c r="G13" s="113">
        <v>0</v>
      </c>
      <c r="H13" s="113">
        <v>0</v>
      </c>
      <c r="I13" s="113">
        <v>0</v>
      </c>
      <c r="J13" s="113">
        <v>0</v>
      </c>
      <c r="K13" s="113">
        <v>0</v>
      </c>
      <c r="L13" s="113">
        <v>0</v>
      </c>
      <c r="M13" s="113">
        <v>0</v>
      </c>
      <c r="N13" s="113">
        <v>0</v>
      </c>
      <c r="O13" s="113">
        <v>0</v>
      </c>
      <c r="P13" s="113">
        <v>0</v>
      </c>
      <c r="Q13" s="67"/>
    </row>
    <row r="14" spans="1:17">
      <c r="A14" s="68"/>
      <c r="B14" s="68"/>
      <c r="C14" s="56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3"/>
      <c r="Q14" s="67"/>
    </row>
    <row r="15" spans="1:17" outlineLevel="1">
      <c r="A15" s="68" t="s">
        <v>55</v>
      </c>
      <c r="B15" s="68"/>
      <c r="C15" s="56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3"/>
      <c r="Q15" s="67"/>
    </row>
    <row r="16" spans="1:17" outlineLevel="1">
      <c r="A16" s="68"/>
      <c r="B16" s="56" t="s">
        <v>56</v>
      </c>
      <c r="C16" s="56"/>
      <c r="D16" s="111">
        <v>22665.645714285714</v>
      </c>
      <c r="E16" s="111">
        <v>35261.607999999993</v>
      </c>
      <c r="F16" s="111">
        <v>37559.743999999992</v>
      </c>
      <c r="G16" s="111">
        <v>56339.615999999987</v>
      </c>
      <c r="H16" s="111">
        <v>37559.743999999992</v>
      </c>
      <c r="I16" s="111">
        <v>37559.743999999992</v>
      </c>
      <c r="J16" s="111">
        <v>37559.743999999992</v>
      </c>
      <c r="K16" s="111">
        <v>37559.743999999992</v>
      </c>
      <c r="L16" s="111">
        <v>37425.871999999988</v>
      </c>
      <c r="M16" s="111">
        <v>51475.599999999991</v>
      </c>
      <c r="N16" s="111">
        <v>28367.199999999997</v>
      </c>
      <c r="O16" s="111">
        <v>31406.542857142853</v>
      </c>
      <c r="P16" s="111">
        <v>450740.80457142851</v>
      </c>
      <c r="Q16" s="74" t="s">
        <v>185</v>
      </c>
    </row>
    <row r="17" spans="1:17" outlineLevel="1">
      <c r="A17" s="68"/>
      <c r="B17" s="56" t="s">
        <v>57</v>
      </c>
      <c r="C17" s="56"/>
      <c r="D17" s="111">
        <v>1749.5551285714289</v>
      </c>
      <c r="E17" s="111">
        <v>2860.8239699999999</v>
      </c>
      <c r="F17" s="111">
        <v>3083.1686279999999</v>
      </c>
      <c r="G17" s="111">
        <v>4624.7529420000001</v>
      </c>
      <c r="H17" s="111">
        <v>3083.1686279999999</v>
      </c>
      <c r="I17" s="111">
        <v>3083.1686279999999</v>
      </c>
      <c r="J17" s="111">
        <v>3083.1686279999999</v>
      </c>
      <c r="K17" s="111">
        <v>3083.1686279999999</v>
      </c>
      <c r="L17" s="111">
        <v>3070.216512</v>
      </c>
      <c r="M17" s="111">
        <v>4585.8965939999998</v>
      </c>
      <c r="N17" s="111">
        <v>3057.264396</v>
      </c>
      <c r="O17" s="111">
        <v>3384.8284384285716</v>
      </c>
      <c r="P17" s="111">
        <v>38749.181120999994</v>
      </c>
      <c r="Q17" s="74" t="s">
        <v>62</v>
      </c>
    </row>
    <row r="18" spans="1:17" outlineLevel="1">
      <c r="A18" s="68"/>
      <c r="B18" s="56" t="s">
        <v>58</v>
      </c>
      <c r="C18" s="56"/>
      <c r="D18" s="111">
        <v>0</v>
      </c>
      <c r="E18" s="111">
        <v>0</v>
      </c>
      <c r="F18" s="111">
        <v>0</v>
      </c>
      <c r="G18" s="111">
        <v>0</v>
      </c>
      <c r="H18" s="111">
        <v>0</v>
      </c>
      <c r="I18" s="111">
        <v>0</v>
      </c>
      <c r="J18" s="111">
        <v>0</v>
      </c>
      <c r="K18" s="111">
        <v>0</v>
      </c>
      <c r="L18" s="111">
        <v>0</v>
      </c>
      <c r="M18" s="111">
        <v>0</v>
      </c>
      <c r="N18" s="111">
        <v>0</v>
      </c>
      <c r="O18" s="111">
        <v>0</v>
      </c>
      <c r="P18" s="111">
        <v>0</v>
      </c>
      <c r="Q18" s="74" t="s">
        <v>99</v>
      </c>
    </row>
    <row r="19" spans="1:17" outlineLevel="1">
      <c r="A19" s="68"/>
      <c r="B19" s="56" t="s">
        <v>59</v>
      </c>
      <c r="C19" s="56"/>
      <c r="D19" s="111">
        <v>0</v>
      </c>
      <c r="E19" s="111">
        <v>0</v>
      </c>
      <c r="F19" s="111">
        <v>0</v>
      </c>
      <c r="G19" s="111">
        <v>0</v>
      </c>
      <c r="H19" s="111">
        <v>0</v>
      </c>
      <c r="I19" s="111">
        <v>0</v>
      </c>
      <c r="J19" s="111">
        <v>0</v>
      </c>
      <c r="K19" s="111">
        <v>0</v>
      </c>
      <c r="L19" s="111">
        <v>0</v>
      </c>
      <c r="M19" s="111">
        <v>0</v>
      </c>
      <c r="N19" s="111">
        <v>0</v>
      </c>
      <c r="O19" s="111">
        <v>0</v>
      </c>
      <c r="P19" s="111">
        <v>0</v>
      </c>
      <c r="Q19" s="74" t="s">
        <v>146</v>
      </c>
    </row>
    <row r="20" spans="1:17" outlineLevel="1">
      <c r="A20" s="68"/>
      <c r="B20" s="56" t="s">
        <v>60</v>
      </c>
      <c r="C20" s="56"/>
      <c r="D20" s="111">
        <v>2273.7982698000001</v>
      </c>
      <c r="E20" s="111">
        <v>2337.9157346940001</v>
      </c>
      <c r="F20" s="111">
        <v>3109.182816042</v>
      </c>
      <c r="G20" s="111">
        <v>4663.7742240629996</v>
      </c>
      <c r="H20" s="111">
        <v>3109.182816042</v>
      </c>
      <c r="I20" s="111">
        <v>3109.182816042</v>
      </c>
      <c r="J20" s="111">
        <v>3109.182816042</v>
      </c>
      <c r="K20" s="111">
        <v>3109.182816042</v>
      </c>
      <c r="L20" s="111">
        <v>3097.9507711679998</v>
      </c>
      <c r="M20" s="111">
        <v>4288.7044894410001</v>
      </c>
      <c r="N20" s="111">
        <v>2403.9715262939999</v>
      </c>
      <c r="O20" s="111">
        <v>2661.5399041112141</v>
      </c>
      <c r="P20" s="111">
        <v>37273.568999781215</v>
      </c>
      <c r="Q20" s="74" t="s">
        <v>100</v>
      </c>
    </row>
    <row r="21" spans="1:17" outlineLevel="1">
      <c r="A21" s="68"/>
      <c r="B21" s="56" t="s">
        <v>236</v>
      </c>
      <c r="C21" s="56"/>
      <c r="D21" s="111">
        <v>1937.9300286399996</v>
      </c>
      <c r="E21" s="111">
        <v>1992.5765477391999</v>
      </c>
      <c r="F21" s="111">
        <v>2649.9179033455998</v>
      </c>
      <c r="G21" s="111">
        <v>3993.166165701</v>
      </c>
      <c r="H21" s="111">
        <v>2662.1107771339998</v>
      </c>
      <c r="I21" s="111">
        <v>2662.1107771339998</v>
      </c>
      <c r="J21" s="111">
        <v>2662.1107771339998</v>
      </c>
      <c r="K21" s="111">
        <v>2662.1107771339998</v>
      </c>
      <c r="L21" s="111">
        <v>2652.4937975359999</v>
      </c>
      <c r="M21" s="111">
        <v>3672.0280269069999</v>
      </c>
      <c r="N21" s="111">
        <v>2058.302417938</v>
      </c>
      <c r="O21" s="111">
        <v>2278.8348198599288</v>
      </c>
      <c r="P21" s="111">
        <v>31883.692816202725</v>
      </c>
      <c r="Q21" s="74" t="s">
        <v>237</v>
      </c>
    </row>
    <row r="22" spans="1:17" outlineLevel="1">
      <c r="A22" s="68"/>
      <c r="B22" s="56" t="s">
        <v>70</v>
      </c>
      <c r="C22" s="56"/>
      <c r="D22" s="111">
        <v>4834.4641629515099</v>
      </c>
      <c r="E22" s="111">
        <v>4834.4641629515099</v>
      </c>
      <c r="F22" s="111">
        <v>4834.4641629515099</v>
      </c>
      <c r="G22" s="111">
        <v>5278.589723628771</v>
      </c>
      <c r="H22" s="111">
        <v>5220.5041236287725</v>
      </c>
      <c r="I22" s="111">
        <v>5220.5041236287725</v>
      </c>
      <c r="J22" s="111">
        <v>5220.5041236287725</v>
      </c>
      <c r="K22" s="111">
        <v>5220.5041236287725</v>
      </c>
      <c r="L22" s="111">
        <v>5220.5041236287725</v>
      </c>
      <c r="M22" s="111">
        <v>5220.5041236287725</v>
      </c>
      <c r="N22" s="111">
        <v>5220.5041236287725</v>
      </c>
      <c r="O22" s="111">
        <v>5220.5041236287725</v>
      </c>
      <c r="P22" s="111">
        <v>61546.015201513481</v>
      </c>
      <c r="Q22" s="74" t="s">
        <v>133</v>
      </c>
    </row>
    <row r="23" spans="1:17" outlineLevel="1">
      <c r="A23" s="68"/>
      <c r="B23" s="56" t="s">
        <v>8</v>
      </c>
      <c r="C23" s="56"/>
      <c r="D23" s="111">
        <v>0</v>
      </c>
      <c r="E23" s="111">
        <v>0</v>
      </c>
      <c r="F23" s="111">
        <v>0</v>
      </c>
      <c r="G23" s="111">
        <v>0</v>
      </c>
      <c r="H23" s="111">
        <v>0</v>
      </c>
      <c r="I23" s="111">
        <v>0</v>
      </c>
      <c r="J23" s="111">
        <v>0</v>
      </c>
      <c r="K23" s="111">
        <v>0</v>
      </c>
      <c r="L23" s="111">
        <v>0</v>
      </c>
      <c r="M23" s="111">
        <v>0</v>
      </c>
      <c r="N23" s="111">
        <v>0</v>
      </c>
      <c r="O23" s="111">
        <v>0</v>
      </c>
      <c r="P23" s="111">
        <v>0</v>
      </c>
      <c r="Q23" s="74" t="s">
        <v>130</v>
      </c>
    </row>
    <row r="24" spans="1:17">
      <c r="A24" s="112" t="s">
        <v>2</v>
      </c>
      <c r="B24" s="58"/>
      <c r="C24" s="59"/>
      <c r="D24" s="113">
        <v>33461.393304248653</v>
      </c>
      <c r="E24" s="113">
        <v>47287.388415384696</v>
      </c>
      <c r="F24" s="113">
        <v>51236.4775103391</v>
      </c>
      <c r="G24" s="113">
        <v>74899.899055392758</v>
      </c>
      <c r="H24" s="113">
        <v>51634.710344804764</v>
      </c>
      <c r="I24" s="113">
        <v>51634.710344804764</v>
      </c>
      <c r="J24" s="113">
        <v>51634.710344804764</v>
      </c>
      <c r="K24" s="113">
        <v>51634.710344804764</v>
      </c>
      <c r="L24" s="113">
        <v>51467.037204332759</v>
      </c>
      <c r="M24" s="113">
        <v>69242.73323397676</v>
      </c>
      <c r="N24" s="113">
        <v>41107.24246386077</v>
      </c>
      <c r="O24" s="113">
        <v>44952.250143171339</v>
      </c>
      <c r="P24" s="113">
        <v>620193.26270992588</v>
      </c>
      <c r="Q24" s="67"/>
    </row>
    <row r="25" spans="1:17">
      <c r="A25" s="68"/>
      <c r="B25" s="68"/>
      <c r="C25" s="56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3"/>
      <c r="Q25" s="67"/>
    </row>
    <row r="26" spans="1:17" outlineLevel="1">
      <c r="A26" s="68" t="s">
        <v>3</v>
      </c>
      <c r="B26" s="68"/>
      <c r="C26" s="56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3"/>
      <c r="Q26" s="67"/>
    </row>
    <row r="27" spans="1:17" outlineLevel="1">
      <c r="A27" s="68"/>
      <c r="B27" s="56" t="s">
        <v>7</v>
      </c>
      <c r="C27" s="56"/>
      <c r="D27" s="111">
        <v>6767</v>
      </c>
      <c r="E27" s="111">
        <v>1117</v>
      </c>
      <c r="F27" s="111">
        <v>1517</v>
      </c>
      <c r="G27" s="111">
        <v>3392</v>
      </c>
      <c r="H27" s="111">
        <v>1517</v>
      </c>
      <c r="I27" s="111">
        <v>1017</v>
      </c>
      <c r="J27" s="111">
        <v>6767</v>
      </c>
      <c r="K27" s="111">
        <v>1117</v>
      </c>
      <c r="L27" s="111">
        <v>1517</v>
      </c>
      <c r="M27" s="111">
        <v>1017</v>
      </c>
      <c r="N27" s="111">
        <v>1517</v>
      </c>
      <c r="O27" s="111">
        <v>1017</v>
      </c>
      <c r="P27" s="111">
        <v>28279</v>
      </c>
      <c r="Q27" s="74" t="s">
        <v>33</v>
      </c>
    </row>
    <row r="28" spans="1:17" outlineLevel="1">
      <c r="A28" s="68"/>
      <c r="B28" s="56" t="s">
        <v>210</v>
      </c>
      <c r="C28" s="56"/>
      <c r="D28" s="111">
        <v>0</v>
      </c>
      <c r="E28" s="111">
        <v>0</v>
      </c>
      <c r="F28" s="111">
        <v>0</v>
      </c>
      <c r="G28" s="111">
        <v>0</v>
      </c>
      <c r="H28" s="111">
        <v>0</v>
      </c>
      <c r="I28" s="111">
        <v>0</v>
      </c>
      <c r="J28" s="111">
        <v>0</v>
      </c>
      <c r="K28" s="111">
        <v>0</v>
      </c>
      <c r="L28" s="111">
        <v>0</v>
      </c>
      <c r="M28" s="111">
        <v>0</v>
      </c>
      <c r="N28" s="111">
        <v>0</v>
      </c>
      <c r="O28" s="111">
        <v>0</v>
      </c>
      <c r="P28" s="111">
        <v>0</v>
      </c>
      <c r="Q28" s="74" t="s">
        <v>152</v>
      </c>
    </row>
    <row r="29" spans="1:17" outlineLevel="1">
      <c r="A29" s="68"/>
      <c r="B29" s="56" t="s">
        <v>212</v>
      </c>
      <c r="C29" s="56"/>
      <c r="D29" s="111">
        <v>417</v>
      </c>
      <c r="E29" s="111">
        <v>417</v>
      </c>
      <c r="F29" s="111">
        <v>417</v>
      </c>
      <c r="G29" s="111">
        <v>417</v>
      </c>
      <c r="H29" s="111">
        <v>417</v>
      </c>
      <c r="I29" s="111">
        <v>417</v>
      </c>
      <c r="J29" s="111">
        <v>417</v>
      </c>
      <c r="K29" s="111">
        <v>417</v>
      </c>
      <c r="L29" s="111">
        <v>417</v>
      </c>
      <c r="M29" s="111">
        <v>417</v>
      </c>
      <c r="N29" s="111">
        <v>417</v>
      </c>
      <c r="O29" s="111">
        <v>417</v>
      </c>
      <c r="P29" s="111">
        <v>5004</v>
      </c>
      <c r="Q29" s="74" t="s">
        <v>147</v>
      </c>
    </row>
    <row r="30" spans="1:17" outlineLevel="1">
      <c r="A30" s="68"/>
      <c r="B30" s="56" t="s">
        <v>213</v>
      </c>
      <c r="C30" s="56"/>
      <c r="D30" s="111">
        <v>1075</v>
      </c>
      <c r="E30" s="111">
        <v>2575</v>
      </c>
      <c r="F30" s="111">
        <v>75</v>
      </c>
      <c r="G30" s="111">
        <v>75</v>
      </c>
      <c r="H30" s="111">
        <v>75</v>
      </c>
      <c r="I30" s="111">
        <v>5075</v>
      </c>
      <c r="J30" s="111">
        <v>75</v>
      </c>
      <c r="K30" s="111">
        <v>75</v>
      </c>
      <c r="L30" s="111">
        <v>75</v>
      </c>
      <c r="M30" s="111">
        <v>75</v>
      </c>
      <c r="N30" s="111">
        <v>75</v>
      </c>
      <c r="O30" s="111">
        <v>75</v>
      </c>
      <c r="P30" s="111">
        <v>9400</v>
      </c>
      <c r="Q30" s="74" t="s">
        <v>148</v>
      </c>
    </row>
    <row r="31" spans="1:17" outlineLevel="1">
      <c r="A31" s="68"/>
      <c r="B31" s="56" t="s">
        <v>134</v>
      </c>
      <c r="C31" s="56"/>
      <c r="D31" s="111">
        <v>130</v>
      </c>
      <c r="E31" s="111">
        <v>20</v>
      </c>
      <c r="F31" s="111">
        <v>20</v>
      </c>
      <c r="G31" s="111">
        <v>70</v>
      </c>
      <c r="H31" s="111">
        <v>20</v>
      </c>
      <c r="I31" s="111">
        <v>20</v>
      </c>
      <c r="J31" s="111">
        <v>20</v>
      </c>
      <c r="K31" s="111">
        <v>70</v>
      </c>
      <c r="L31" s="111">
        <v>20</v>
      </c>
      <c r="M31" s="111">
        <v>20</v>
      </c>
      <c r="N31" s="111">
        <v>20</v>
      </c>
      <c r="O31" s="111">
        <v>70</v>
      </c>
      <c r="P31" s="111">
        <v>500</v>
      </c>
      <c r="Q31" s="74" t="s">
        <v>149</v>
      </c>
    </row>
    <row r="32" spans="1:17" outlineLevel="1">
      <c r="A32" s="68"/>
      <c r="B32" s="56" t="s">
        <v>135</v>
      </c>
      <c r="C32" s="56"/>
      <c r="D32" s="111">
        <v>13</v>
      </c>
      <c r="E32" s="111">
        <v>17</v>
      </c>
      <c r="F32" s="111">
        <v>17</v>
      </c>
      <c r="G32" s="111">
        <v>17</v>
      </c>
      <c r="H32" s="111">
        <v>17</v>
      </c>
      <c r="I32" s="111">
        <v>17</v>
      </c>
      <c r="J32" s="111">
        <v>17</v>
      </c>
      <c r="K32" s="111">
        <v>17</v>
      </c>
      <c r="L32" s="111">
        <v>17</v>
      </c>
      <c r="M32" s="111">
        <v>17</v>
      </c>
      <c r="N32" s="111">
        <v>17</v>
      </c>
      <c r="O32" s="111">
        <v>17</v>
      </c>
      <c r="P32" s="111">
        <v>200</v>
      </c>
      <c r="Q32" s="74" t="s">
        <v>172</v>
      </c>
    </row>
    <row r="33" spans="1:17" outlineLevel="1">
      <c r="A33" s="68"/>
      <c r="B33" s="56" t="s">
        <v>160</v>
      </c>
      <c r="C33" s="56"/>
      <c r="D33" s="111">
        <v>833</v>
      </c>
      <c r="E33" s="111">
        <v>833</v>
      </c>
      <c r="F33" s="111">
        <v>833</v>
      </c>
      <c r="G33" s="111">
        <v>833</v>
      </c>
      <c r="H33" s="111">
        <v>833</v>
      </c>
      <c r="I33" s="111">
        <v>833</v>
      </c>
      <c r="J33" s="111">
        <v>833</v>
      </c>
      <c r="K33" s="111">
        <v>833</v>
      </c>
      <c r="L33" s="111">
        <v>833</v>
      </c>
      <c r="M33" s="111">
        <v>833</v>
      </c>
      <c r="N33" s="111">
        <v>833</v>
      </c>
      <c r="O33" s="111">
        <v>837</v>
      </c>
      <c r="P33" s="111">
        <v>10000</v>
      </c>
      <c r="Q33" s="74" t="s">
        <v>218</v>
      </c>
    </row>
    <row r="34" spans="1:17" outlineLevel="1">
      <c r="A34" s="68"/>
      <c r="B34" s="56" t="s">
        <v>122</v>
      </c>
      <c r="C34" s="56"/>
      <c r="D34" s="111">
        <v>75</v>
      </c>
      <c r="E34" s="111">
        <v>500</v>
      </c>
      <c r="F34" s="111">
        <v>75</v>
      </c>
      <c r="G34" s="111">
        <v>75</v>
      </c>
      <c r="H34" s="111">
        <v>75</v>
      </c>
      <c r="I34" s="111">
        <v>500</v>
      </c>
      <c r="J34" s="111">
        <v>75</v>
      </c>
      <c r="K34" s="111">
        <v>75</v>
      </c>
      <c r="L34" s="111">
        <v>75</v>
      </c>
      <c r="M34" s="111">
        <v>75</v>
      </c>
      <c r="N34" s="111">
        <v>75</v>
      </c>
      <c r="O34" s="111">
        <v>75</v>
      </c>
      <c r="P34" s="111">
        <v>1750</v>
      </c>
      <c r="Q34" s="74" t="s">
        <v>186</v>
      </c>
    </row>
    <row r="35" spans="1:17" outlineLevel="1">
      <c r="A35" s="68"/>
      <c r="B35" s="56" t="s">
        <v>123</v>
      </c>
      <c r="C35" s="56"/>
      <c r="D35" s="111">
        <v>0</v>
      </c>
      <c r="E35" s="111">
        <v>0</v>
      </c>
      <c r="F35" s="111">
        <v>0</v>
      </c>
      <c r="G35" s="111">
        <v>0</v>
      </c>
      <c r="H35" s="111">
        <v>0</v>
      </c>
      <c r="I35" s="111">
        <v>500</v>
      </c>
      <c r="J35" s="111">
        <v>0</v>
      </c>
      <c r="K35" s="111">
        <v>0</v>
      </c>
      <c r="L35" s="111">
        <v>0</v>
      </c>
      <c r="M35" s="111">
        <v>0</v>
      </c>
      <c r="N35" s="111">
        <v>0</v>
      </c>
      <c r="O35" s="111">
        <v>0</v>
      </c>
      <c r="P35" s="111">
        <v>500</v>
      </c>
      <c r="Q35" s="74" t="s">
        <v>37</v>
      </c>
    </row>
    <row r="36" spans="1:17" outlineLevel="1">
      <c r="A36" s="68"/>
      <c r="B36" s="56" t="s">
        <v>136</v>
      </c>
      <c r="C36" s="56"/>
      <c r="D36" s="111">
        <v>200</v>
      </c>
      <c r="E36" s="111">
        <v>165</v>
      </c>
      <c r="F36" s="111">
        <v>1110</v>
      </c>
      <c r="G36" s="111">
        <v>505</v>
      </c>
      <c r="H36" s="111">
        <v>700</v>
      </c>
      <c r="I36" s="111">
        <v>0</v>
      </c>
      <c r="J36" s="111">
        <v>0</v>
      </c>
      <c r="K36" s="111">
        <v>930</v>
      </c>
      <c r="L36" s="111">
        <v>0</v>
      </c>
      <c r="M36" s="111">
        <v>190</v>
      </c>
      <c r="N36" s="111">
        <v>320</v>
      </c>
      <c r="O36" s="111">
        <v>0</v>
      </c>
      <c r="P36" s="111">
        <v>4120</v>
      </c>
      <c r="Q36" s="74" t="s">
        <v>38</v>
      </c>
    </row>
    <row r="37" spans="1:17" outlineLevel="1">
      <c r="A37" s="68"/>
      <c r="B37" s="56" t="s">
        <v>74</v>
      </c>
      <c r="C37" s="56"/>
      <c r="D37" s="111">
        <v>75</v>
      </c>
      <c r="E37" s="111">
        <v>75</v>
      </c>
      <c r="F37" s="111">
        <v>75</v>
      </c>
      <c r="G37" s="111">
        <v>75</v>
      </c>
      <c r="H37" s="111">
        <v>75</v>
      </c>
      <c r="I37" s="111">
        <v>75</v>
      </c>
      <c r="J37" s="111">
        <v>75</v>
      </c>
      <c r="K37" s="111">
        <v>75</v>
      </c>
      <c r="L37" s="111">
        <v>75</v>
      </c>
      <c r="M37" s="111">
        <v>75</v>
      </c>
      <c r="N37" s="111">
        <v>75</v>
      </c>
      <c r="O37" s="111">
        <v>75</v>
      </c>
      <c r="P37" s="111">
        <v>900</v>
      </c>
      <c r="Q37" s="74" t="s">
        <v>39</v>
      </c>
    </row>
    <row r="38" spans="1:17" outlineLevel="1">
      <c r="A38" s="68"/>
      <c r="B38" s="56" t="s">
        <v>76</v>
      </c>
      <c r="C38" s="56"/>
      <c r="D38" s="111">
        <v>0</v>
      </c>
      <c r="E38" s="111">
        <v>0</v>
      </c>
      <c r="F38" s="111">
        <v>0</v>
      </c>
      <c r="G38" s="111">
        <v>0</v>
      </c>
      <c r="H38" s="111">
        <v>0</v>
      </c>
      <c r="I38" s="111">
        <v>0</v>
      </c>
      <c r="J38" s="111">
        <v>0</v>
      </c>
      <c r="K38" s="111">
        <v>0</v>
      </c>
      <c r="L38" s="111">
        <v>0</v>
      </c>
      <c r="M38" s="111">
        <v>0</v>
      </c>
      <c r="N38" s="111">
        <v>0</v>
      </c>
      <c r="O38" s="111">
        <v>0</v>
      </c>
      <c r="P38" s="111">
        <v>0</v>
      </c>
      <c r="Q38" s="74" t="s">
        <v>108</v>
      </c>
    </row>
    <row r="39" spans="1:17" outlineLevel="1">
      <c r="A39" s="68"/>
      <c r="B39" s="56" t="s">
        <v>85</v>
      </c>
      <c r="C39" s="56"/>
      <c r="D39" s="111">
        <v>265</v>
      </c>
      <c r="E39" s="111">
        <v>265</v>
      </c>
      <c r="F39" s="111">
        <v>265</v>
      </c>
      <c r="G39" s="111">
        <v>265</v>
      </c>
      <c r="H39" s="111">
        <v>265</v>
      </c>
      <c r="I39" s="111">
        <v>265</v>
      </c>
      <c r="J39" s="111">
        <v>265</v>
      </c>
      <c r="K39" s="111">
        <v>265</v>
      </c>
      <c r="L39" s="111">
        <v>265</v>
      </c>
      <c r="M39" s="111">
        <v>265</v>
      </c>
      <c r="N39" s="111">
        <v>265</v>
      </c>
      <c r="O39" s="111">
        <v>265</v>
      </c>
      <c r="P39" s="111">
        <v>3180</v>
      </c>
      <c r="Q39" s="74" t="s">
        <v>17</v>
      </c>
    </row>
    <row r="40" spans="1:17" outlineLevel="1">
      <c r="A40" s="68"/>
      <c r="B40" s="56" t="s">
        <v>89</v>
      </c>
      <c r="C40" s="56"/>
      <c r="D40" s="111">
        <v>0</v>
      </c>
      <c r="E40" s="111">
        <v>0</v>
      </c>
      <c r="F40" s="111">
        <v>0</v>
      </c>
      <c r="G40" s="111">
        <v>0</v>
      </c>
      <c r="H40" s="111">
        <v>0</v>
      </c>
      <c r="I40" s="111">
        <v>0</v>
      </c>
      <c r="J40" s="111">
        <v>0</v>
      </c>
      <c r="K40" s="111">
        <v>0</v>
      </c>
      <c r="L40" s="111">
        <v>0</v>
      </c>
      <c r="M40" s="111">
        <v>0</v>
      </c>
      <c r="N40" s="111">
        <v>0</v>
      </c>
      <c r="O40" s="111">
        <v>0</v>
      </c>
      <c r="P40" s="111">
        <v>0</v>
      </c>
      <c r="Q40" s="74" t="s">
        <v>16</v>
      </c>
    </row>
    <row r="41" spans="1:17" outlineLevel="1">
      <c r="A41" s="68"/>
      <c r="B41" s="56" t="s">
        <v>47</v>
      </c>
      <c r="C41" s="56"/>
      <c r="D41" s="111">
        <v>87</v>
      </c>
      <c r="E41" s="111">
        <v>83</v>
      </c>
      <c r="F41" s="111">
        <v>83</v>
      </c>
      <c r="G41" s="111">
        <v>83</v>
      </c>
      <c r="H41" s="111">
        <v>83</v>
      </c>
      <c r="I41" s="111">
        <v>83</v>
      </c>
      <c r="J41" s="111">
        <v>83</v>
      </c>
      <c r="K41" s="111">
        <v>83</v>
      </c>
      <c r="L41" s="111">
        <v>83</v>
      </c>
      <c r="M41" s="111">
        <v>83</v>
      </c>
      <c r="N41" s="111">
        <v>83</v>
      </c>
      <c r="O41" s="111">
        <v>83</v>
      </c>
      <c r="P41" s="111">
        <v>1000</v>
      </c>
      <c r="Q41" s="74" t="s">
        <v>109</v>
      </c>
    </row>
    <row r="42" spans="1:17" outlineLevel="1">
      <c r="A42" s="68"/>
      <c r="B42" s="56" t="s">
        <v>48</v>
      </c>
      <c r="C42" s="56"/>
      <c r="D42" s="111">
        <v>50</v>
      </c>
      <c r="E42" s="111">
        <v>50</v>
      </c>
      <c r="F42" s="111">
        <v>50</v>
      </c>
      <c r="G42" s="111">
        <v>50</v>
      </c>
      <c r="H42" s="111">
        <v>50</v>
      </c>
      <c r="I42" s="111">
        <v>50</v>
      </c>
      <c r="J42" s="111">
        <v>50</v>
      </c>
      <c r="K42" s="111">
        <v>50</v>
      </c>
      <c r="L42" s="111">
        <v>50</v>
      </c>
      <c r="M42" s="111">
        <v>50</v>
      </c>
      <c r="N42" s="111">
        <v>50</v>
      </c>
      <c r="O42" s="111">
        <v>50</v>
      </c>
      <c r="P42" s="111">
        <v>600</v>
      </c>
      <c r="Q42" s="74" t="s">
        <v>110</v>
      </c>
    </row>
    <row r="43" spans="1:17" outlineLevel="1">
      <c r="A43" s="68"/>
      <c r="B43" s="56" t="s">
        <v>142</v>
      </c>
      <c r="C43" s="56"/>
      <c r="D43" s="111">
        <v>0</v>
      </c>
      <c r="E43" s="111">
        <v>1065</v>
      </c>
      <c r="F43" s="111">
        <v>1380</v>
      </c>
      <c r="G43" s="111">
        <v>0</v>
      </c>
      <c r="H43" s="111">
        <v>568</v>
      </c>
      <c r="I43" s="111">
        <v>1775</v>
      </c>
      <c r="J43" s="111">
        <v>488</v>
      </c>
      <c r="K43" s="111">
        <v>528</v>
      </c>
      <c r="L43" s="111">
        <v>0</v>
      </c>
      <c r="M43" s="111">
        <v>0</v>
      </c>
      <c r="N43" s="111">
        <v>426</v>
      </c>
      <c r="O43" s="111">
        <v>0</v>
      </c>
      <c r="P43" s="111">
        <v>6230</v>
      </c>
      <c r="Q43" s="74" t="s">
        <v>214</v>
      </c>
    </row>
    <row r="44" spans="1:17" outlineLevel="1">
      <c r="A44" s="68"/>
      <c r="B44" s="56" t="s">
        <v>118</v>
      </c>
      <c r="C44" s="56"/>
      <c r="D44" s="111">
        <v>0</v>
      </c>
      <c r="E44" s="111">
        <v>0</v>
      </c>
      <c r="F44" s="111">
        <v>0</v>
      </c>
      <c r="G44" s="111">
        <v>0</v>
      </c>
      <c r="H44" s="111">
        <v>730</v>
      </c>
      <c r="I44" s="111">
        <v>0</v>
      </c>
      <c r="J44" s="111">
        <v>0</v>
      </c>
      <c r="K44" s="111">
        <v>0</v>
      </c>
      <c r="L44" s="111">
        <v>0</v>
      </c>
      <c r="M44" s="111">
        <v>0</v>
      </c>
      <c r="N44" s="111">
        <v>230</v>
      </c>
      <c r="O44" s="111">
        <v>0</v>
      </c>
      <c r="P44" s="111">
        <v>960</v>
      </c>
      <c r="Q44" s="74" t="s">
        <v>69</v>
      </c>
    </row>
    <row r="45" spans="1:17" outlineLevel="1">
      <c r="A45" s="68"/>
      <c r="B45" s="56" t="s">
        <v>119</v>
      </c>
      <c r="C45" s="56"/>
      <c r="D45" s="111">
        <v>15</v>
      </c>
      <c r="E45" s="111">
        <v>15</v>
      </c>
      <c r="F45" s="111">
        <v>15</v>
      </c>
      <c r="G45" s="111">
        <v>15</v>
      </c>
      <c r="H45" s="111">
        <v>15</v>
      </c>
      <c r="I45" s="111">
        <v>15</v>
      </c>
      <c r="J45" s="111">
        <v>15</v>
      </c>
      <c r="K45" s="111">
        <v>15</v>
      </c>
      <c r="L45" s="111">
        <v>15</v>
      </c>
      <c r="M45" s="111">
        <v>15</v>
      </c>
      <c r="N45" s="111">
        <v>15</v>
      </c>
      <c r="O45" s="111">
        <v>15</v>
      </c>
      <c r="P45" s="111">
        <v>180</v>
      </c>
      <c r="Q45" s="74" t="s">
        <v>14</v>
      </c>
    </row>
    <row r="46" spans="1:17" outlineLevel="1">
      <c r="A46" s="68"/>
      <c r="B46" s="56" t="s">
        <v>120</v>
      </c>
      <c r="C46" s="56"/>
      <c r="D46" s="111">
        <v>125</v>
      </c>
      <c r="E46" s="111">
        <v>125</v>
      </c>
      <c r="F46" s="111">
        <v>125</v>
      </c>
      <c r="G46" s="111">
        <v>125</v>
      </c>
      <c r="H46" s="111">
        <v>125</v>
      </c>
      <c r="I46" s="111">
        <v>125</v>
      </c>
      <c r="J46" s="111">
        <v>125</v>
      </c>
      <c r="K46" s="111">
        <v>125</v>
      </c>
      <c r="L46" s="111">
        <v>125</v>
      </c>
      <c r="M46" s="111">
        <v>125</v>
      </c>
      <c r="N46" s="111">
        <v>125</v>
      </c>
      <c r="O46" s="111">
        <v>125</v>
      </c>
      <c r="P46" s="111">
        <v>1500</v>
      </c>
      <c r="Q46" s="74" t="s">
        <v>208</v>
      </c>
    </row>
    <row r="47" spans="1:17" outlineLevel="1">
      <c r="A47" s="68"/>
      <c r="B47" s="56" t="s">
        <v>128</v>
      </c>
      <c r="C47" s="56"/>
      <c r="D47" s="111">
        <v>267</v>
      </c>
      <c r="E47" s="111">
        <v>267</v>
      </c>
      <c r="F47" s="111">
        <v>267</v>
      </c>
      <c r="G47" s="111">
        <v>267</v>
      </c>
      <c r="H47" s="111">
        <v>267</v>
      </c>
      <c r="I47" s="111">
        <v>267</v>
      </c>
      <c r="J47" s="111">
        <v>267</v>
      </c>
      <c r="K47" s="111">
        <v>267</v>
      </c>
      <c r="L47" s="111">
        <v>267</v>
      </c>
      <c r="M47" s="111">
        <v>267</v>
      </c>
      <c r="N47" s="111">
        <v>267</v>
      </c>
      <c r="O47" s="111">
        <v>267</v>
      </c>
      <c r="P47" s="111">
        <v>3204</v>
      </c>
      <c r="Q47" s="74" t="s">
        <v>231</v>
      </c>
    </row>
    <row r="48" spans="1:17" outlineLevel="1">
      <c r="A48" s="68"/>
      <c r="B48" s="56" t="s">
        <v>111</v>
      </c>
      <c r="C48" s="56"/>
      <c r="D48" s="111">
        <v>25</v>
      </c>
      <c r="E48" s="111">
        <v>25</v>
      </c>
      <c r="F48" s="111">
        <v>25</v>
      </c>
      <c r="G48" s="111">
        <v>25</v>
      </c>
      <c r="H48" s="111">
        <v>25</v>
      </c>
      <c r="I48" s="111">
        <v>25</v>
      </c>
      <c r="J48" s="111">
        <v>25</v>
      </c>
      <c r="K48" s="111">
        <v>25</v>
      </c>
      <c r="L48" s="111">
        <v>25</v>
      </c>
      <c r="M48" s="111">
        <v>25</v>
      </c>
      <c r="N48" s="111">
        <v>25</v>
      </c>
      <c r="O48" s="111">
        <v>25</v>
      </c>
      <c r="P48" s="111">
        <v>300</v>
      </c>
      <c r="Q48" s="74" t="s">
        <v>232</v>
      </c>
    </row>
    <row r="49" spans="1:17" outlineLevel="1">
      <c r="A49" s="68"/>
      <c r="B49" s="56" t="s">
        <v>112</v>
      </c>
      <c r="C49" s="56"/>
      <c r="D49" s="111">
        <v>90</v>
      </c>
      <c r="E49" s="111">
        <v>90</v>
      </c>
      <c r="F49" s="111">
        <v>90</v>
      </c>
      <c r="G49" s="111">
        <v>90</v>
      </c>
      <c r="H49" s="111">
        <v>90</v>
      </c>
      <c r="I49" s="111">
        <v>90</v>
      </c>
      <c r="J49" s="111">
        <v>90</v>
      </c>
      <c r="K49" s="111">
        <v>90</v>
      </c>
      <c r="L49" s="111">
        <v>90</v>
      </c>
      <c r="M49" s="111">
        <v>90</v>
      </c>
      <c r="N49" s="111">
        <v>90</v>
      </c>
      <c r="O49" s="111">
        <v>90</v>
      </c>
      <c r="P49" s="111">
        <v>1080</v>
      </c>
      <c r="Q49" s="74" t="s">
        <v>226</v>
      </c>
    </row>
    <row r="50" spans="1:17" outlineLevel="1">
      <c r="A50" s="68"/>
      <c r="B50" s="56" t="s">
        <v>113</v>
      </c>
      <c r="C50" s="56"/>
      <c r="D50" s="111">
        <v>11042</v>
      </c>
      <c r="E50" s="111">
        <v>11042</v>
      </c>
      <c r="F50" s="111">
        <v>11042</v>
      </c>
      <c r="G50" s="111">
        <v>15042</v>
      </c>
      <c r="H50" s="111">
        <v>11042</v>
      </c>
      <c r="I50" s="111">
        <v>11042</v>
      </c>
      <c r="J50" s="111">
        <v>11042</v>
      </c>
      <c r="K50" s="111">
        <v>11042</v>
      </c>
      <c r="L50" s="111">
        <v>11042</v>
      </c>
      <c r="M50" s="111">
        <v>11042</v>
      </c>
      <c r="N50" s="111">
        <v>11042</v>
      </c>
      <c r="O50" s="111">
        <v>11038</v>
      </c>
      <c r="P50" s="111">
        <v>136500</v>
      </c>
      <c r="Q50" s="74" t="s">
        <v>97</v>
      </c>
    </row>
    <row r="51" spans="1:17" outlineLevel="1">
      <c r="A51" s="68"/>
      <c r="B51" s="56" t="s">
        <v>179</v>
      </c>
      <c r="C51" s="56"/>
      <c r="D51" s="111">
        <v>0</v>
      </c>
      <c r="E51" s="111">
        <v>0</v>
      </c>
      <c r="F51" s="111">
        <v>0</v>
      </c>
      <c r="G51" s="111">
        <v>500</v>
      </c>
      <c r="H51" s="111">
        <v>0</v>
      </c>
      <c r="I51" s="111">
        <v>0</v>
      </c>
      <c r="J51" s="111">
        <v>0</v>
      </c>
      <c r="K51" s="111">
        <v>0</v>
      </c>
      <c r="L51" s="111">
        <v>0</v>
      </c>
      <c r="M51" s="111">
        <v>0</v>
      </c>
      <c r="N51" s="111">
        <v>0</v>
      </c>
      <c r="O51" s="111">
        <v>0</v>
      </c>
      <c r="P51" s="111">
        <v>500</v>
      </c>
      <c r="Q51" s="74" t="s">
        <v>153</v>
      </c>
    </row>
    <row r="52" spans="1:17" outlineLevel="1">
      <c r="A52" s="68"/>
      <c r="B52" s="56" t="s">
        <v>144</v>
      </c>
      <c r="C52" s="56"/>
      <c r="D52" s="111">
        <v>0</v>
      </c>
      <c r="E52" s="111">
        <v>0</v>
      </c>
      <c r="F52" s="111">
        <v>0</v>
      </c>
      <c r="G52" s="111">
        <v>0</v>
      </c>
      <c r="H52" s="111">
        <v>0</v>
      </c>
      <c r="I52" s="111">
        <v>0</v>
      </c>
      <c r="J52" s="111">
        <v>0</v>
      </c>
      <c r="K52" s="111">
        <v>0</v>
      </c>
      <c r="L52" s="111">
        <v>0</v>
      </c>
      <c r="M52" s="111">
        <v>0</v>
      </c>
      <c r="N52" s="111">
        <v>0</v>
      </c>
      <c r="O52" s="111">
        <v>0</v>
      </c>
      <c r="P52" s="111">
        <v>0</v>
      </c>
      <c r="Q52" s="74" t="s">
        <v>200</v>
      </c>
    </row>
    <row r="53" spans="1:17" outlineLevel="1">
      <c r="A53" s="68"/>
      <c r="B53" s="56" t="s">
        <v>116</v>
      </c>
      <c r="C53" s="56"/>
      <c r="D53" s="111">
        <v>341</v>
      </c>
      <c r="E53" s="111">
        <v>341</v>
      </c>
      <c r="F53" s="111">
        <v>341</v>
      </c>
      <c r="G53" s="111">
        <v>341</v>
      </c>
      <c r="H53" s="111">
        <v>341</v>
      </c>
      <c r="I53" s="111">
        <v>341</v>
      </c>
      <c r="J53" s="111">
        <v>341</v>
      </c>
      <c r="K53" s="111">
        <v>341</v>
      </c>
      <c r="L53" s="111">
        <v>341</v>
      </c>
      <c r="M53" s="111">
        <v>341</v>
      </c>
      <c r="N53" s="111">
        <v>341</v>
      </c>
      <c r="O53" s="111">
        <v>341</v>
      </c>
      <c r="P53" s="111">
        <v>4092</v>
      </c>
      <c r="Q53" s="74" t="s">
        <v>154</v>
      </c>
    </row>
    <row r="54" spans="1:17" outlineLevel="1">
      <c r="A54" s="68"/>
      <c r="B54" s="56" t="s">
        <v>117</v>
      </c>
      <c r="C54" s="56"/>
      <c r="D54" s="111">
        <v>200</v>
      </c>
      <c r="E54" s="111">
        <v>200</v>
      </c>
      <c r="F54" s="111">
        <v>200</v>
      </c>
      <c r="G54" s="111">
        <v>200</v>
      </c>
      <c r="H54" s="111">
        <v>200</v>
      </c>
      <c r="I54" s="111">
        <v>200</v>
      </c>
      <c r="J54" s="111">
        <v>200</v>
      </c>
      <c r="K54" s="111">
        <v>200</v>
      </c>
      <c r="L54" s="111">
        <v>200</v>
      </c>
      <c r="M54" s="111">
        <v>200</v>
      </c>
      <c r="N54" s="111">
        <v>200</v>
      </c>
      <c r="O54" s="111">
        <v>200</v>
      </c>
      <c r="P54" s="111">
        <v>2400</v>
      </c>
      <c r="Q54" s="74" t="s">
        <v>155</v>
      </c>
    </row>
    <row r="55" spans="1:17" outlineLevel="1">
      <c r="A55" s="68"/>
      <c r="B55" s="56" t="s">
        <v>40</v>
      </c>
      <c r="C55" s="56"/>
      <c r="D55" s="111">
        <v>240</v>
      </c>
      <c r="E55" s="111">
        <v>240</v>
      </c>
      <c r="F55" s="111">
        <v>240</v>
      </c>
      <c r="G55" s="111">
        <v>240</v>
      </c>
      <c r="H55" s="111">
        <v>240</v>
      </c>
      <c r="I55" s="111">
        <v>240</v>
      </c>
      <c r="J55" s="111">
        <v>240</v>
      </c>
      <c r="K55" s="111">
        <v>240</v>
      </c>
      <c r="L55" s="111">
        <v>240</v>
      </c>
      <c r="M55" s="111">
        <v>240</v>
      </c>
      <c r="N55" s="111">
        <v>240</v>
      </c>
      <c r="O55" s="111">
        <v>240</v>
      </c>
      <c r="P55" s="111">
        <v>2880</v>
      </c>
      <c r="Q55" s="74" t="s">
        <v>161</v>
      </c>
    </row>
    <row r="56" spans="1:17" outlineLevel="1">
      <c r="A56" s="68"/>
      <c r="B56" s="56" t="s">
        <v>41</v>
      </c>
      <c r="C56" s="56"/>
      <c r="D56" s="111">
        <v>290</v>
      </c>
      <c r="E56" s="111">
        <v>290</v>
      </c>
      <c r="F56" s="111">
        <v>290</v>
      </c>
      <c r="G56" s="111">
        <v>290</v>
      </c>
      <c r="H56" s="111">
        <v>290</v>
      </c>
      <c r="I56" s="111">
        <v>290</v>
      </c>
      <c r="J56" s="111">
        <v>290</v>
      </c>
      <c r="K56" s="111">
        <v>290</v>
      </c>
      <c r="L56" s="111">
        <v>290</v>
      </c>
      <c r="M56" s="111">
        <v>290</v>
      </c>
      <c r="N56" s="111">
        <v>290</v>
      </c>
      <c r="O56" s="111">
        <v>290</v>
      </c>
      <c r="P56" s="111">
        <v>3480</v>
      </c>
      <c r="Q56" s="74" t="s">
        <v>198</v>
      </c>
    </row>
    <row r="57" spans="1:17" outlineLevel="1">
      <c r="A57" s="68"/>
      <c r="B57" s="56" t="s">
        <v>42</v>
      </c>
      <c r="C57" s="56"/>
      <c r="D57" s="111">
        <v>30</v>
      </c>
      <c r="E57" s="111">
        <v>30</v>
      </c>
      <c r="F57" s="111">
        <v>30</v>
      </c>
      <c r="G57" s="111">
        <v>30</v>
      </c>
      <c r="H57" s="111">
        <v>30</v>
      </c>
      <c r="I57" s="111">
        <v>30</v>
      </c>
      <c r="J57" s="111">
        <v>30</v>
      </c>
      <c r="K57" s="111">
        <v>30</v>
      </c>
      <c r="L57" s="111">
        <v>30</v>
      </c>
      <c r="M57" s="111">
        <v>30</v>
      </c>
      <c r="N57" s="111">
        <v>30</v>
      </c>
      <c r="O57" s="111">
        <v>30</v>
      </c>
      <c r="P57" s="111">
        <v>360</v>
      </c>
      <c r="Q57" s="74" t="s">
        <v>124</v>
      </c>
    </row>
    <row r="58" spans="1:17" outlineLevel="1">
      <c r="A58" s="68"/>
      <c r="B58" s="56" t="s">
        <v>43</v>
      </c>
      <c r="C58" s="56"/>
      <c r="D58" s="111">
        <v>3350</v>
      </c>
      <c r="E58" s="111">
        <v>7620</v>
      </c>
      <c r="F58" s="111">
        <v>3350</v>
      </c>
      <c r="G58" s="111">
        <v>5125</v>
      </c>
      <c r="H58" s="111">
        <v>4750</v>
      </c>
      <c r="I58" s="111">
        <v>5500</v>
      </c>
      <c r="J58" s="111">
        <v>3900</v>
      </c>
      <c r="K58" s="111">
        <v>4350</v>
      </c>
      <c r="L58" s="111">
        <v>3350</v>
      </c>
      <c r="M58" s="111">
        <v>3350</v>
      </c>
      <c r="N58" s="111">
        <v>4100</v>
      </c>
      <c r="O58" s="111">
        <v>3350</v>
      </c>
      <c r="P58" s="111">
        <v>52095</v>
      </c>
      <c r="Q58" s="74" t="s">
        <v>98</v>
      </c>
    </row>
    <row r="59" spans="1:17" outlineLevel="1">
      <c r="A59" s="68"/>
      <c r="B59" s="56" t="s">
        <v>73</v>
      </c>
      <c r="C59" s="56"/>
      <c r="D59" s="111">
        <v>0</v>
      </c>
      <c r="E59" s="111">
        <v>4800</v>
      </c>
      <c r="F59" s="111">
        <v>0</v>
      </c>
      <c r="G59" s="111">
        <v>4788</v>
      </c>
      <c r="H59" s="111">
        <v>2400</v>
      </c>
      <c r="I59" s="111">
        <v>5200</v>
      </c>
      <c r="J59" s="111">
        <v>1600</v>
      </c>
      <c r="K59" s="111">
        <v>1800</v>
      </c>
      <c r="L59" s="111">
        <v>0</v>
      </c>
      <c r="M59" s="111">
        <v>0</v>
      </c>
      <c r="N59" s="111">
        <v>2022</v>
      </c>
      <c r="O59" s="111">
        <v>0</v>
      </c>
      <c r="P59" s="111">
        <v>22610</v>
      </c>
      <c r="Q59" s="74" t="s">
        <v>235</v>
      </c>
    </row>
    <row r="60" spans="1:17" outlineLevel="1">
      <c r="A60" s="68"/>
      <c r="B60" s="56" t="s">
        <v>221</v>
      </c>
      <c r="C60" s="56"/>
      <c r="D60" s="111">
        <v>30</v>
      </c>
      <c r="E60" s="111">
        <v>30</v>
      </c>
      <c r="F60" s="111">
        <v>30</v>
      </c>
      <c r="G60" s="111">
        <v>30</v>
      </c>
      <c r="H60" s="111">
        <v>30</v>
      </c>
      <c r="I60" s="111">
        <v>30</v>
      </c>
      <c r="J60" s="111">
        <v>30</v>
      </c>
      <c r="K60" s="111">
        <v>30</v>
      </c>
      <c r="L60" s="111">
        <v>30</v>
      </c>
      <c r="M60" s="111">
        <v>30</v>
      </c>
      <c r="N60" s="111">
        <v>30</v>
      </c>
      <c r="O60" s="111">
        <v>30</v>
      </c>
      <c r="P60" s="111">
        <v>360</v>
      </c>
      <c r="Q60" s="74" t="s">
        <v>156</v>
      </c>
    </row>
    <row r="61" spans="1:17" outlineLevel="1">
      <c r="A61" s="68"/>
      <c r="B61" s="56" t="s">
        <v>44</v>
      </c>
      <c r="C61" s="56"/>
      <c r="D61" s="111">
        <v>3971</v>
      </c>
      <c r="E61" s="111">
        <v>0</v>
      </c>
      <c r="F61" s="111">
        <v>0</v>
      </c>
      <c r="G61" s="111">
        <v>3971</v>
      </c>
      <c r="H61" s="111">
        <v>0</v>
      </c>
      <c r="I61" s="111">
        <v>0</v>
      </c>
      <c r="J61" s="111">
        <v>3971</v>
      </c>
      <c r="K61" s="111">
        <v>0</v>
      </c>
      <c r="L61" s="111">
        <v>0</v>
      </c>
      <c r="M61" s="111">
        <v>3971</v>
      </c>
      <c r="N61" s="111">
        <v>0</v>
      </c>
      <c r="O61" s="111">
        <v>0</v>
      </c>
      <c r="P61" s="111">
        <v>15884</v>
      </c>
      <c r="Q61" s="74" t="s">
        <v>157</v>
      </c>
    </row>
    <row r="62" spans="1:17">
      <c r="A62" s="112" t="s">
        <v>45</v>
      </c>
      <c r="B62" s="58"/>
      <c r="C62" s="59"/>
      <c r="D62" s="113">
        <v>30003</v>
      </c>
      <c r="E62" s="113">
        <v>32297</v>
      </c>
      <c r="F62" s="113">
        <v>21962</v>
      </c>
      <c r="G62" s="113">
        <v>36936</v>
      </c>
      <c r="H62" s="113">
        <v>25270</v>
      </c>
      <c r="I62" s="113">
        <v>34022</v>
      </c>
      <c r="J62" s="113">
        <v>31331</v>
      </c>
      <c r="K62" s="113">
        <v>23380</v>
      </c>
      <c r="L62" s="113">
        <v>19472</v>
      </c>
      <c r="M62" s="113">
        <v>23133</v>
      </c>
      <c r="N62" s="113">
        <v>23220</v>
      </c>
      <c r="O62" s="113">
        <v>19022</v>
      </c>
      <c r="P62" s="113">
        <v>320048</v>
      </c>
      <c r="Q62" s="67"/>
    </row>
    <row r="63" spans="1:17">
      <c r="A63" s="114"/>
      <c r="B63" s="60"/>
      <c r="C63" s="60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67"/>
    </row>
    <row r="64" spans="1:17">
      <c r="A64" s="112" t="s">
        <v>177</v>
      </c>
      <c r="B64" s="58"/>
      <c r="C64" s="59"/>
      <c r="D64" s="113">
        <v>63464.393304248653</v>
      </c>
      <c r="E64" s="113">
        <v>79584.388415384688</v>
      </c>
      <c r="F64" s="113">
        <v>73198.4775103391</v>
      </c>
      <c r="G64" s="113">
        <v>111835.89905539276</v>
      </c>
      <c r="H64" s="113">
        <v>76904.710344804771</v>
      </c>
      <c r="I64" s="113">
        <v>85656.710344804771</v>
      </c>
      <c r="J64" s="113">
        <v>82965.710344804771</v>
      </c>
      <c r="K64" s="113">
        <v>75014.710344804771</v>
      </c>
      <c r="L64" s="113">
        <v>70939.037204332766</v>
      </c>
      <c r="M64" s="113">
        <v>92375.73323397676</v>
      </c>
      <c r="N64" s="113">
        <v>64327.24246386077</v>
      </c>
      <c r="O64" s="113">
        <v>63974.250143171339</v>
      </c>
      <c r="P64" s="113">
        <v>940241.26270992588</v>
      </c>
      <c r="Q64" s="67"/>
    </row>
    <row r="65" spans="1:17">
      <c r="A65" s="68"/>
      <c r="C65" s="56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3"/>
      <c r="Q65" s="67"/>
    </row>
    <row r="66" spans="1:17" outlineLevel="1">
      <c r="A66" s="68" t="s">
        <v>93</v>
      </c>
      <c r="C66" s="56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3"/>
      <c r="Q66" s="67"/>
    </row>
    <row r="67" spans="1:17" outlineLevel="1">
      <c r="A67" s="68"/>
      <c r="B67" s="56" t="s">
        <v>94</v>
      </c>
      <c r="C67" s="56"/>
      <c r="D67" s="111">
        <v>0</v>
      </c>
      <c r="E67" s="111">
        <v>0</v>
      </c>
      <c r="F67" s="111">
        <v>0</v>
      </c>
      <c r="G67" s="111">
        <v>38000</v>
      </c>
      <c r="H67" s="111">
        <v>0</v>
      </c>
      <c r="I67" s="111">
        <v>0</v>
      </c>
      <c r="J67" s="111">
        <v>0</v>
      </c>
      <c r="K67" s="111">
        <v>0</v>
      </c>
      <c r="L67" s="111">
        <v>0</v>
      </c>
      <c r="M67" s="111">
        <v>0</v>
      </c>
      <c r="N67" s="111">
        <v>0</v>
      </c>
      <c r="O67" s="111">
        <v>0</v>
      </c>
      <c r="P67" s="111">
        <v>38000</v>
      </c>
      <c r="Q67" s="74" t="s">
        <v>82</v>
      </c>
    </row>
    <row r="68" spans="1:17">
      <c r="A68" s="112" t="s">
        <v>96</v>
      </c>
      <c r="B68" s="58"/>
      <c r="C68" s="59"/>
      <c r="D68" s="113">
        <v>0</v>
      </c>
      <c r="E68" s="113">
        <v>0</v>
      </c>
      <c r="F68" s="113">
        <v>0</v>
      </c>
      <c r="G68" s="113">
        <v>38000</v>
      </c>
      <c r="H68" s="113">
        <v>0</v>
      </c>
      <c r="I68" s="113">
        <v>0</v>
      </c>
      <c r="J68" s="113">
        <v>0</v>
      </c>
      <c r="K68" s="113">
        <v>0</v>
      </c>
      <c r="L68" s="113">
        <v>0</v>
      </c>
      <c r="M68" s="113">
        <v>0</v>
      </c>
      <c r="N68" s="113">
        <v>0</v>
      </c>
      <c r="O68" s="113">
        <v>0</v>
      </c>
      <c r="P68" s="113">
        <v>38000</v>
      </c>
      <c r="Q68" s="67"/>
    </row>
    <row r="69" spans="1:17">
      <c r="A69" s="68"/>
      <c r="C69" s="56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3"/>
      <c r="Q69" s="67"/>
    </row>
    <row r="70" spans="1:17">
      <c r="A70" s="112" t="s">
        <v>189</v>
      </c>
      <c r="B70" s="61"/>
      <c r="C70" s="62"/>
      <c r="D70" s="113">
        <v>63464.393304248653</v>
      </c>
      <c r="E70" s="113">
        <v>79584.388415384688</v>
      </c>
      <c r="F70" s="113">
        <v>73198.4775103391</v>
      </c>
      <c r="G70" s="113">
        <v>149835.89905539277</v>
      </c>
      <c r="H70" s="113">
        <v>76904.710344804771</v>
      </c>
      <c r="I70" s="113">
        <v>85656.710344804771</v>
      </c>
      <c r="J70" s="113">
        <v>82965.710344804771</v>
      </c>
      <c r="K70" s="113">
        <v>75014.710344804771</v>
      </c>
      <c r="L70" s="113">
        <v>70939.037204332766</v>
      </c>
      <c r="M70" s="113">
        <v>92375.73323397676</v>
      </c>
      <c r="N70" s="113">
        <v>64327.24246386077</v>
      </c>
      <c r="O70" s="113">
        <v>63974.250143171339</v>
      </c>
      <c r="P70" s="113">
        <v>978241.26270992588</v>
      </c>
      <c r="Q70" s="67"/>
    </row>
    <row r="71" spans="1:17">
      <c r="A71" s="68"/>
      <c r="C71" s="56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3"/>
      <c r="Q71" s="67"/>
    </row>
    <row r="72" spans="1:17">
      <c r="A72" s="112" t="s">
        <v>217</v>
      </c>
      <c r="B72" s="61"/>
      <c r="C72" s="62"/>
      <c r="D72" s="115">
        <v>-63464.393304248653</v>
      </c>
      <c r="E72" s="115">
        <v>-79584.388415384688</v>
      </c>
      <c r="F72" s="115">
        <v>-73198.4775103391</v>
      </c>
      <c r="G72" s="115">
        <v>-149835.89905539277</v>
      </c>
      <c r="H72" s="115">
        <v>-76904.710344804771</v>
      </c>
      <c r="I72" s="115">
        <v>-85656.710344804771</v>
      </c>
      <c r="J72" s="115">
        <v>-82965.710344804771</v>
      </c>
      <c r="K72" s="115">
        <v>-75014.710344804771</v>
      </c>
      <c r="L72" s="115">
        <v>-70939.037204332766</v>
      </c>
      <c r="M72" s="115">
        <v>-92375.73323397676</v>
      </c>
      <c r="N72" s="115">
        <v>-64327.24246386077</v>
      </c>
      <c r="O72" s="115">
        <v>-63974.250143171339</v>
      </c>
      <c r="P72" s="115">
        <v>-978241.26270992588</v>
      </c>
      <c r="Q72" s="67"/>
    </row>
  </sheetData>
  <phoneticPr fontId="0" type="noConversion"/>
  <printOptions horizontalCentered="1"/>
  <pageMargins left="0" right="0" top="0.57999999999999996" bottom="0.56000000000000005" header="0.5" footer="0.5"/>
  <pageSetup scale="52" fitToHeight="21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P87"/>
  <sheetViews>
    <sheetView view="pageBreakPreview" zoomScale="75" zoomScaleNormal="25" zoomScaleSheetLayoutView="75" workbookViewId="0">
      <pane xSplit="3" ySplit="9" topLeftCell="D10" activePane="bottomRight" state="frozen"/>
      <selection pane="topRight"/>
      <selection pane="bottomLeft"/>
      <selection pane="bottomRight"/>
    </sheetView>
  </sheetViews>
  <sheetFormatPr defaultColWidth="9" defaultRowHeight="15.75" outlineLevelRow="1"/>
  <cols>
    <col min="1" max="1" width="4.875" style="56" customWidth="1"/>
    <col min="2" max="2" width="11.125" style="56" customWidth="1"/>
    <col min="3" max="3" width="37.875" style="56" customWidth="1"/>
    <col min="4" max="9" width="15.25" style="56" bestFit="1" customWidth="1"/>
    <col min="10" max="10" width="15.25" style="56" customWidth="1"/>
    <col min="11" max="14" width="15.25" style="56" bestFit="1" customWidth="1"/>
    <col min="15" max="15" width="15.75" style="56" bestFit="1" customWidth="1"/>
    <col min="16" max="16" width="17.75" style="56" bestFit="1" customWidth="1"/>
    <col min="17" max="17" width="9.5" style="56" bestFit="1" customWidth="1"/>
    <col min="18" max="16384" width="9" style="56"/>
  </cols>
  <sheetData>
    <row r="1" spans="1:16" ht="18.75">
      <c r="A1" s="65" t="s">
        <v>131</v>
      </c>
    </row>
    <row r="2" spans="1:16" ht="18.75">
      <c r="A2" s="65" t="s">
        <v>132</v>
      </c>
    </row>
    <row r="3" spans="1:16" ht="18.75">
      <c r="A3" s="267" t="s">
        <v>326</v>
      </c>
    </row>
    <row r="4" spans="1:16" ht="18.75">
      <c r="B4" s="65"/>
    </row>
    <row r="5" spans="1:16" ht="18.75">
      <c r="B5" s="204" t="s">
        <v>354</v>
      </c>
    </row>
    <row r="6" spans="1:16" ht="18.75">
      <c r="B6" s="65"/>
    </row>
    <row r="8" spans="1:16"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268">
        <v>2013</v>
      </c>
    </row>
    <row r="9" spans="1:16">
      <c r="A9" s="68" t="s">
        <v>11</v>
      </c>
      <c r="D9" s="69">
        <v>41213</v>
      </c>
      <c r="E9" s="69">
        <v>41243</v>
      </c>
      <c r="F9" s="69">
        <v>41274</v>
      </c>
      <c r="G9" s="69">
        <v>41305</v>
      </c>
      <c r="H9" s="69">
        <v>41333</v>
      </c>
      <c r="I9" s="69">
        <v>41364</v>
      </c>
      <c r="J9" s="69">
        <v>41394</v>
      </c>
      <c r="K9" s="69">
        <v>41425</v>
      </c>
      <c r="L9" s="69">
        <v>41455</v>
      </c>
      <c r="M9" s="69">
        <v>41486</v>
      </c>
      <c r="N9" s="69">
        <v>41517</v>
      </c>
      <c r="O9" s="69">
        <v>41547</v>
      </c>
      <c r="P9" s="70" t="s">
        <v>12</v>
      </c>
    </row>
    <row r="10" spans="1:16">
      <c r="A10" s="68"/>
      <c r="C10" s="55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3"/>
    </row>
    <row r="11" spans="1:16" ht="15.75" customHeight="1" outlineLevel="1">
      <c r="A11" s="68" t="s">
        <v>1</v>
      </c>
      <c r="B11" s="68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3"/>
    </row>
    <row r="12" spans="1:16" ht="15.75" customHeight="1" outlineLevel="1">
      <c r="A12" s="68"/>
      <c r="B12" s="74" t="s">
        <v>173</v>
      </c>
      <c r="D12" s="110">
        <v>0</v>
      </c>
      <c r="E12" s="110">
        <v>0</v>
      </c>
      <c r="F12" s="110">
        <v>0</v>
      </c>
      <c r="G12" s="110">
        <v>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  <c r="N12" s="110">
        <v>0</v>
      </c>
      <c r="O12" s="110">
        <v>0</v>
      </c>
      <c r="P12" s="110">
        <v>0</v>
      </c>
    </row>
    <row r="13" spans="1:16">
      <c r="A13" s="112" t="s">
        <v>54</v>
      </c>
      <c r="B13" s="58"/>
      <c r="C13" s="59"/>
      <c r="D13" s="113">
        <v>0</v>
      </c>
      <c r="E13" s="113">
        <v>0</v>
      </c>
      <c r="F13" s="113">
        <v>0</v>
      </c>
      <c r="G13" s="113">
        <v>0</v>
      </c>
      <c r="H13" s="113">
        <v>0</v>
      </c>
      <c r="I13" s="113">
        <v>0</v>
      </c>
      <c r="J13" s="113">
        <v>0</v>
      </c>
      <c r="K13" s="113">
        <v>0</v>
      </c>
      <c r="L13" s="113">
        <v>0</v>
      </c>
      <c r="M13" s="113">
        <v>0</v>
      </c>
      <c r="N13" s="113">
        <v>0</v>
      </c>
      <c r="O13" s="113">
        <v>0</v>
      </c>
      <c r="P13" s="113">
        <v>0</v>
      </c>
    </row>
    <row r="14" spans="1:16">
      <c r="A14" s="68"/>
      <c r="B14" s="68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3"/>
    </row>
    <row r="15" spans="1:16" ht="15.75" customHeight="1" outlineLevel="1">
      <c r="A15" s="68" t="s">
        <v>55</v>
      </c>
      <c r="B15" s="68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3"/>
    </row>
    <row r="16" spans="1:16" ht="15.75" customHeight="1" outlineLevel="1">
      <c r="A16" s="68"/>
      <c r="B16" s="56" t="s">
        <v>56</v>
      </c>
      <c r="D16" s="111">
        <v>21334.799999999996</v>
      </c>
      <c r="E16" s="111">
        <v>25972.799999999996</v>
      </c>
      <c r="F16" s="111">
        <v>25972.799999999996</v>
      </c>
      <c r="G16" s="111">
        <v>38959.199999999997</v>
      </c>
      <c r="H16" s="111">
        <v>25882.448</v>
      </c>
      <c r="I16" s="111">
        <v>25964.528000000002</v>
      </c>
      <c r="J16" s="111">
        <v>26087.024000000001</v>
      </c>
      <c r="K16" s="111">
        <v>26168.624000000003</v>
      </c>
      <c r="L16" s="111">
        <v>26168.624000000003</v>
      </c>
      <c r="M16" s="111">
        <v>39714.095999999998</v>
      </c>
      <c r="N16" s="111">
        <v>26572.351999999999</v>
      </c>
      <c r="O16" s="111">
        <v>29419.389714285713</v>
      </c>
      <c r="P16" s="111">
        <v>338216.68571428576</v>
      </c>
    </row>
    <row r="17" spans="1:16" ht="15.75" customHeight="1" outlineLevel="1">
      <c r="A17" s="68"/>
      <c r="B17" s="56" t="s">
        <v>57</v>
      </c>
      <c r="D17" s="111">
        <v>438.32249999999999</v>
      </c>
      <c r="E17" s="111">
        <v>533.61</v>
      </c>
      <c r="F17" s="111">
        <v>533.61</v>
      </c>
      <c r="G17" s="111">
        <v>800.41499999999996</v>
      </c>
      <c r="H17" s="111">
        <v>531.00108599999999</v>
      </c>
      <c r="I17" s="111">
        <v>533.37114599999995</v>
      </c>
      <c r="J17" s="111">
        <v>536.90821799999992</v>
      </c>
      <c r="K17" s="111">
        <v>539.26441799999998</v>
      </c>
      <c r="L17" s="111">
        <v>585.46441800000002</v>
      </c>
      <c r="M17" s="111">
        <v>881.77666500000009</v>
      </c>
      <c r="N17" s="111">
        <v>590.63142600000003</v>
      </c>
      <c r="O17" s="111">
        <v>653.91336450000006</v>
      </c>
      <c r="P17" s="111">
        <v>7158.2882414999995</v>
      </c>
    </row>
    <row r="18" spans="1:16" ht="15.75" customHeight="1" outlineLevel="1">
      <c r="A18" s="68"/>
      <c r="B18" s="56" t="s">
        <v>58</v>
      </c>
      <c r="D18" s="111">
        <v>0</v>
      </c>
      <c r="E18" s="111">
        <v>0</v>
      </c>
      <c r="F18" s="111">
        <v>0</v>
      </c>
      <c r="G18" s="111">
        <v>0</v>
      </c>
      <c r="H18" s="111">
        <v>0</v>
      </c>
      <c r="I18" s="111">
        <v>0</v>
      </c>
      <c r="J18" s="111">
        <v>0</v>
      </c>
      <c r="K18" s="111">
        <v>0</v>
      </c>
      <c r="L18" s="111">
        <v>0</v>
      </c>
      <c r="M18" s="111">
        <v>0</v>
      </c>
      <c r="N18" s="111">
        <v>0</v>
      </c>
      <c r="O18" s="111">
        <v>0</v>
      </c>
      <c r="P18" s="111">
        <v>0</v>
      </c>
    </row>
    <row r="19" spans="1:16" ht="15.75" customHeight="1" outlineLevel="1">
      <c r="A19" s="68"/>
      <c r="B19" s="56" t="s">
        <v>59</v>
      </c>
      <c r="D19" s="111">
        <v>0</v>
      </c>
      <c r="E19" s="111">
        <v>0</v>
      </c>
      <c r="F19" s="111">
        <v>0</v>
      </c>
      <c r="G19" s="111">
        <v>0</v>
      </c>
      <c r="H19" s="111">
        <v>0</v>
      </c>
      <c r="I19" s="111">
        <v>0</v>
      </c>
      <c r="J19" s="111">
        <v>0</v>
      </c>
      <c r="K19" s="111">
        <v>0</v>
      </c>
      <c r="L19" s="111">
        <v>0</v>
      </c>
      <c r="M19" s="111">
        <v>0</v>
      </c>
      <c r="N19" s="111">
        <v>0</v>
      </c>
      <c r="O19" s="111">
        <v>0</v>
      </c>
      <c r="P19" s="111">
        <v>0</v>
      </c>
    </row>
    <row r="20" spans="1:16" ht="15.75" customHeight="1" outlineLevel="1">
      <c r="A20" s="68"/>
      <c r="B20" s="56" t="s">
        <v>60</v>
      </c>
      <c r="D20" s="111">
        <v>2027.7403650000003</v>
      </c>
      <c r="E20" s="111">
        <v>2027.7403650000003</v>
      </c>
      <c r="F20" s="111">
        <v>2027.7403650000003</v>
      </c>
      <c r="G20" s="111">
        <v>3041.6105475000004</v>
      </c>
      <c r="H20" s="111">
        <v>2020.628855079</v>
      </c>
      <c r="I20" s="111">
        <v>2027.0892846689999</v>
      </c>
      <c r="J20" s="111">
        <v>2036.7308146770001</v>
      </c>
      <c r="K20" s="111">
        <v>2043.1534639770002</v>
      </c>
      <c r="L20" s="111">
        <v>2046.6877639770005</v>
      </c>
      <c r="M20" s="111">
        <v>3105.5842588725009</v>
      </c>
      <c r="N20" s="111">
        <v>2077.9682320890006</v>
      </c>
      <c r="O20" s="111">
        <v>2300.6076855271076</v>
      </c>
      <c r="P20" s="111">
        <v>26783.28200136761</v>
      </c>
    </row>
    <row r="21" spans="1:16" ht="15.75" customHeight="1" outlineLevel="1">
      <c r="A21" s="68"/>
      <c r="B21" s="56" t="s">
        <v>236</v>
      </c>
      <c r="D21" s="111">
        <v>1728.217932</v>
      </c>
      <c r="E21" s="111">
        <v>1728.217932</v>
      </c>
      <c r="F21" s="111">
        <v>1728.217932</v>
      </c>
      <c r="G21" s="111">
        <v>2604.2547825000006</v>
      </c>
      <c r="H21" s="111">
        <v>1730.0809151330002</v>
      </c>
      <c r="I21" s="111">
        <v>1735.612394063</v>
      </c>
      <c r="J21" s="111">
        <v>1743.8675602790001</v>
      </c>
      <c r="K21" s="111">
        <v>1749.3666913790003</v>
      </c>
      <c r="L21" s="111">
        <v>1752.3927913790003</v>
      </c>
      <c r="M21" s="111">
        <v>2659.0296595575005</v>
      </c>
      <c r="N21" s="111">
        <v>1779.1754144030006</v>
      </c>
      <c r="O21" s="111">
        <v>1969.8013516604649</v>
      </c>
      <c r="P21" s="111">
        <v>22908.235356353973</v>
      </c>
    </row>
    <row r="22" spans="1:16" ht="15.75" customHeight="1" outlineLevel="1">
      <c r="A22" s="68"/>
      <c r="B22" s="56" t="s">
        <v>70</v>
      </c>
      <c r="D22" s="111">
        <v>6262.7839605815479</v>
      </c>
      <c r="E22" s="111">
        <v>6262.7839605815479</v>
      </c>
      <c r="F22" s="111">
        <v>6262.7839605815479</v>
      </c>
      <c r="G22" s="111">
        <v>6853.6962757653573</v>
      </c>
      <c r="H22" s="111">
        <v>6853.6962757653573</v>
      </c>
      <c r="I22" s="111">
        <v>6853.6962757653573</v>
      </c>
      <c r="J22" s="111">
        <v>6853.6962757653573</v>
      </c>
      <c r="K22" s="111">
        <v>6853.6962757653573</v>
      </c>
      <c r="L22" s="111">
        <v>6853.6962757653573</v>
      </c>
      <c r="M22" s="111">
        <v>6853.6962757653573</v>
      </c>
      <c r="N22" s="111">
        <v>6853.6962757653573</v>
      </c>
      <c r="O22" s="111">
        <v>6853.6962757653573</v>
      </c>
      <c r="P22" s="111">
        <v>80471.618363632864</v>
      </c>
    </row>
    <row r="23" spans="1:16" ht="15.75" customHeight="1" outlineLevel="1">
      <c r="A23" s="68"/>
      <c r="B23" s="56" t="s">
        <v>8</v>
      </c>
      <c r="D23" s="111">
        <v>0</v>
      </c>
      <c r="E23" s="111">
        <v>0</v>
      </c>
      <c r="F23" s="111">
        <v>0</v>
      </c>
      <c r="G23" s="111">
        <v>0</v>
      </c>
      <c r="H23" s="111">
        <v>0</v>
      </c>
      <c r="I23" s="111">
        <v>0</v>
      </c>
      <c r="J23" s="111">
        <v>0</v>
      </c>
      <c r="K23" s="111">
        <v>0</v>
      </c>
      <c r="L23" s="111">
        <v>0</v>
      </c>
      <c r="M23" s="111">
        <v>0</v>
      </c>
      <c r="N23" s="111">
        <v>0</v>
      </c>
      <c r="O23" s="111">
        <v>0</v>
      </c>
      <c r="P23" s="111">
        <v>0</v>
      </c>
    </row>
    <row r="24" spans="1:16">
      <c r="A24" s="112" t="s">
        <v>2</v>
      </c>
      <c r="B24" s="58"/>
      <c r="C24" s="59"/>
      <c r="D24" s="113">
        <v>31791.864757581541</v>
      </c>
      <c r="E24" s="113">
        <v>36525.152257581547</v>
      </c>
      <c r="F24" s="113">
        <v>36525.152257581547</v>
      </c>
      <c r="G24" s="113">
        <v>52259.176605765359</v>
      </c>
      <c r="H24" s="113">
        <v>37017.855131977361</v>
      </c>
      <c r="I24" s="113">
        <v>37114.297100497359</v>
      </c>
      <c r="J24" s="113">
        <v>37258.226868721358</v>
      </c>
      <c r="K24" s="113">
        <v>37354.104849121359</v>
      </c>
      <c r="L24" s="113">
        <v>37406.865249121358</v>
      </c>
      <c r="M24" s="113">
        <v>53214.182859195353</v>
      </c>
      <c r="N24" s="113">
        <v>37873.823348257356</v>
      </c>
      <c r="O24" s="113">
        <v>41197.408391738645</v>
      </c>
      <c r="P24" s="113">
        <v>475538.10967714019</v>
      </c>
    </row>
    <row r="25" spans="1:16">
      <c r="A25" s="68"/>
      <c r="B25" s="68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3"/>
    </row>
    <row r="26" spans="1:16" outlineLevel="1">
      <c r="A26" s="68" t="s">
        <v>3</v>
      </c>
      <c r="B26" s="68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3"/>
    </row>
    <row r="27" spans="1:16" outlineLevel="1">
      <c r="A27" s="68"/>
      <c r="B27" s="56" t="s">
        <v>169</v>
      </c>
      <c r="D27" s="111">
        <v>600</v>
      </c>
      <c r="E27" s="111">
        <v>600</v>
      </c>
      <c r="F27" s="111">
        <v>600</v>
      </c>
      <c r="G27" s="111">
        <v>500</v>
      </c>
      <c r="H27" s="111">
        <v>500</v>
      </c>
      <c r="I27" s="111">
        <v>500</v>
      </c>
      <c r="J27" s="111">
        <v>500</v>
      </c>
      <c r="K27" s="111">
        <v>500</v>
      </c>
      <c r="L27" s="111">
        <v>500</v>
      </c>
      <c r="M27" s="111">
        <v>500</v>
      </c>
      <c r="N27" s="111">
        <v>600</v>
      </c>
      <c r="O27" s="111">
        <v>600</v>
      </c>
      <c r="P27" s="111">
        <v>6500</v>
      </c>
    </row>
    <row r="28" spans="1:16" outlineLevel="1">
      <c r="A28" s="68"/>
      <c r="B28" s="56" t="s">
        <v>4</v>
      </c>
      <c r="D28" s="111">
        <v>0</v>
      </c>
      <c r="E28" s="111">
        <v>0</v>
      </c>
      <c r="F28" s="111">
        <v>0</v>
      </c>
      <c r="G28" s="111">
        <v>0</v>
      </c>
      <c r="H28" s="111">
        <v>0</v>
      </c>
      <c r="I28" s="111">
        <v>0</v>
      </c>
      <c r="J28" s="111">
        <v>0</v>
      </c>
      <c r="K28" s="111">
        <v>0</v>
      </c>
      <c r="L28" s="111">
        <v>0</v>
      </c>
      <c r="M28" s="111">
        <v>0</v>
      </c>
      <c r="N28" s="111">
        <v>0</v>
      </c>
      <c r="O28" s="111">
        <v>0</v>
      </c>
      <c r="P28" s="111">
        <v>0</v>
      </c>
    </row>
    <row r="29" spans="1:16" outlineLevel="1">
      <c r="A29" s="68"/>
      <c r="B29" s="56" t="s">
        <v>5</v>
      </c>
      <c r="D29" s="111">
        <v>0</v>
      </c>
      <c r="E29" s="111">
        <v>0</v>
      </c>
      <c r="F29" s="111">
        <v>0</v>
      </c>
      <c r="G29" s="111">
        <v>0</v>
      </c>
      <c r="H29" s="111">
        <v>0</v>
      </c>
      <c r="I29" s="111">
        <v>0</v>
      </c>
      <c r="J29" s="111">
        <v>0</v>
      </c>
      <c r="K29" s="111">
        <v>0</v>
      </c>
      <c r="L29" s="111">
        <v>0</v>
      </c>
      <c r="M29" s="111">
        <v>0</v>
      </c>
      <c r="N29" s="111">
        <v>0</v>
      </c>
      <c r="O29" s="111">
        <v>0</v>
      </c>
      <c r="P29" s="111">
        <v>0</v>
      </c>
    </row>
    <row r="30" spans="1:16" outlineLevel="1">
      <c r="A30" s="68"/>
      <c r="B30" s="56" t="s">
        <v>6</v>
      </c>
      <c r="D30" s="111">
        <v>0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111">
        <v>0</v>
      </c>
      <c r="M30" s="111">
        <v>0</v>
      </c>
      <c r="N30" s="111">
        <v>0</v>
      </c>
      <c r="O30" s="111">
        <v>0</v>
      </c>
      <c r="P30" s="111">
        <v>0</v>
      </c>
    </row>
    <row r="31" spans="1:16" outlineLevel="1">
      <c r="A31" s="68"/>
      <c r="B31" s="56" t="s">
        <v>178</v>
      </c>
      <c r="D31" s="111">
        <v>0</v>
      </c>
      <c r="E31" s="111">
        <v>0</v>
      </c>
      <c r="F31" s="111">
        <v>0</v>
      </c>
      <c r="G31" s="111">
        <v>0</v>
      </c>
      <c r="H31" s="111">
        <v>0</v>
      </c>
      <c r="I31" s="111">
        <v>0</v>
      </c>
      <c r="J31" s="111">
        <v>0</v>
      </c>
      <c r="K31" s="111">
        <v>0</v>
      </c>
      <c r="L31" s="111">
        <v>0</v>
      </c>
      <c r="M31" s="111">
        <v>0</v>
      </c>
      <c r="N31" s="111">
        <v>0</v>
      </c>
      <c r="O31" s="111">
        <v>0</v>
      </c>
      <c r="P31" s="111">
        <v>0</v>
      </c>
    </row>
    <row r="32" spans="1:16" outlineLevel="1">
      <c r="A32" s="68"/>
      <c r="B32" s="56" t="s">
        <v>7</v>
      </c>
      <c r="D32" s="111">
        <v>400</v>
      </c>
      <c r="E32" s="111">
        <v>0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11">
        <v>0</v>
      </c>
      <c r="L32" s="111">
        <v>0</v>
      </c>
      <c r="M32" s="111">
        <v>0</v>
      </c>
      <c r="N32" s="111">
        <v>0</v>
      </c>
      <c r="O32" s="111">
        <v>0</v>
      </c>
      <c r="P32" s="111">
        <v>400</v>
      </c>
    </row>
    <row r="33" spans="1:16" outlineLevel="1">
      <c r="A33" s="68"/>
      <c r="B33" s="56" t="s">
        <v>210</v>
      </c>
      <c r="D33" s="111">
        <v>0</v>
      </c>
      <c r="E33" s="111">
        <v>0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111">
        <v>0</v>
      </c>
      <c r="M33" s="111">
        <v>0</v>
      </c>
      <c r="N33" s="111">
        <v>0</v>
      </c>
      <c r="O33" s="111">
        <v>0</v>
      </c>
      <c r="P33" s="111">
        <v>0</v>
      </c>
    </row>
    <row r="34" spans="1:16" outlineLevel="1">
      <c r="A34" s="68"/>
      <c r="B34" s="56" t="s">
        <v>95</v>
      </c>
      <c r="D34" s="111">
        <v>0</v>
      </c>
      <c r="E34" s="111">
        <v>0</v>
      </c>
      <c r="F34" s="111">
        <v>0</v>
      </c>
      <c r="G34" s="111">
        <v>0</v>
      </c>
      <c r="H34" s="111">
        <v>0</v>
      </c>
      <c r="I34" s="111">
        <v>0</v>
      </c>
      <c r="J34" s="111">
        <v>0</v>
      </c>
      <c r="K34" s="111">
        <v>0</v>
      </c>
      <c r="L34" s="111">
        <v>0</v>
      </c>
      <c r="M34" s="111">
        <v>0</v>
      </c>
      <c r="N34" s="111">
        <v>0</v>
      </c>
      <c r="O34" s="111">
        <v>0</v>
      </c>
      <c r="P34" s="111">
        <v>0</v>
      </c>
    </row>
    <row r="35" spans="1:16" outlineLevel="1">
      <c r="A35" s="68"/>
      <c r="B35" s="56" t="s">
        <v>211</v>
      </c>
      <c r="D35" s="111">
        <v>0</v>
      </c>
      <c r="E35" s="111">
        <v>0</v>
      </c>
      <c r="F35" s="111">
        <v>0</v>
      </c>
      <c r="G35" s="111">
        <v>0</v>
      </c>
      <c r="H35" s="111">
        <v>0</v>
      </c>
      <c r="I35" s="111">
        <v>0</v>
      </c>
      <c r="J35" s="111">
        <v>0</v>
      </c>
      <c r="K35" s="111">
        <v>0</v>
      </c>
      <c r="L35" s="111">
        <v>0</v>
      </c>
      <c r="M35" s="111">
        <v>0</v>
      </c>
      <c r="N35" s="111">
        <v>0</v>
      </c>
      <c r="O35" s="111">
        <v>0</v>
      </c>
      <c r="P35" s="111">
        <v>0</v>
      </c>
    </row>
    <row r="36" spans="1:16" outlineLevel="1">
      <c r="A36" s="68"/>
      <c r="B36" s="56" t="s">
        <v>212</v>
      </c>
      <c r="D36" s="111">
        <v>0</v>
      </c>
      <c r="E36" s="111">
        <v>0</v>
      </c>
      <c r="F36" s="111">
        <v>0</v>
      </c>
      <c r="G36" s="111">
        <v>0</v>
      </c>
      <c r="H36" s="111">
        <v>1500</v>
      </c>
      <c r="I36" s="111">
        <v>0</v>
      </c>
      <c r="J36" s="111">
        <v>1500</v>
      </c>
      <c r="K36" s="111">
        <v>2000</v>
      </c>
      <c r="L36" s="111">
        <v>0</v>
      </c>
      <c r="M36" s="111">
        <v>0</v>
      </c>
      <c r="N36" s="111">
        <v>0</v>
      </c>
      <c r="O36" s="111">
        <v>0</v>
      </c>
      <c r="P36" s="111">
        <v>5000</v>
      </c>
    </row>
    <row r="37" spans="1:16" outlineLevel="1">
      <c r="A37" s="68"/>
      <c r="B37" s="56" t="s">
        <v>213</v>
      </c>
      <c r="D37" s="111">
        <v>1500</v>
      </c>
      <c r="E37" s="111">
        <v>0</v>
      </c>
      <c r="F37" s="111">
        <v>0</v>
      </c>
      <c r="G37" s="111">
        <v>0</v>
      </c>
      <c r="H37" s="111">
        <v>0</v>
      </c>
      <c r="I37" s="111">
        <v>0</v>
      </c>
      <c r="J37" s="111">
        <v>0</v>
      </c>
      <c r="K37" s="111">
        <v>0</v>
      </c>
      <c r="L37" s="111">
        <v>0</v>
      </c>
      <c r="M37" s="111">
        <v>0</v>
      </c>
      <c r="N37" s="111">
        <v>0</v>
      </c>
      <c r="O37" s="111">
        <v>0</v>
      </c>
      <c r="P37" s="111">
        <v>1500</v>
      </c>
    </row>
    <row r="38" spans="1:16" outlineLevel="1">
      <c r="A38" s="68"/>
      <c r="B38" s="56" t="s">
        <v>134</v>
      </c>
      <c r="D38" s="111">
        <v>500</v>
      </c>
      <c r="E38" s="111">
        <v>20</v>
      </c>
      <c r="F38" s="111">
        <v>20</v>
      </c>
      <c r="G38" s="111">
        <v>100</v>
      </c>
      <c r="H38" s="111">
        <v>50</v>
      </c>
      <c r="I38" s="111">
        <v>20</v>
      </c>
      <c r="J38" s="111">
        <v>100</v>
      </c>
      <c r="K38" s="111">
        <v>190</v>
      </c>
      <c r="L38" s="111">
        <v>20</v>
      </c>
      <c r="M38" s="111">
        <v>20</v>
      </c>
      <c r="N38" s="111">
        <v>20</v>
      </c>
      <c r="O38" s="111">
        <v>20</v>
      </c>
      <c r="P38" s="111">
        <v>1080</v>
      </c>
    </row>
    <row r="39" spans="1:16" outlineLevel="1">
      <c r="A39" s="68"/>
      <c r="B39" s="56" t="s">
        <v>135</v>
      </c>
      <c r="D39" s="111">
        <v>0</v>
      </c>
      <c r="E39" s="111">
        <v>0</v>
      </c>
      <c r="F39" s="111">
        <v>0</v>
      </c>
      <c r="G39" s="111">
        <v>0</v>
      </c>
      <c r="H39" s="111">
        <v>0</v>
      </c>
      <c r="I39" s="111">
        <v>0</v>
      </c>
      <c r="J39" s="111">
        <v>0</v>
      </c>
      <c r="K39" s="111">
        <v>0</v>
      </c>
      <c r="L39" s="111">
        <v>0</v>
      </c>
      <c r="M39" s="111">
        <v>0</v>
      </c>
      <c r="N39" s="111">
        <v>0</v>
      </c>
      <c r="O39" s="111">
        <v>0</v>
      </c>
      <c r="P39" s="111">
        <v>0</v>
      </c>
    </row>
    <row r="40" spans="1:16" outlineLevel="1">
      <c r="A40" s="68"/>
      <c r="B40" s="56" t="s">
        <v>136</v>
      </c>
      <c r="D40" s="111">
        <v>200</v>
      </c>
      <c r="E40" s="111">
        <v>0</v>
      </c>
      <c r="F40" s="111">
        <v>0</v>
      </c>
      <c r="G40" s="111">
        <v>0</v>
      </c>
      <c r="H40" s="111">
        <v>0</v>
      </c>
      <c r="I40" s="111">
        <v>0</v>
      </c>
      <c r="J40" s="111">
        <v>0</v>
      </c>
      <c r="K40" s="111">
        <v>0</v>
      </c>
      <c r="L40" s="111">
        <v>0</v>
      </c>
      <c r="M40" s="111">
        <v>0</v>
      </c>
      <c r="N40" s="111">
        <v>0</v>
      </c>
      <c r="O40" s="111">
        <v>0</v>
      </c>
      <c r="P40" s="111">
        <v>200</v>
      </c>
    </row>
    <row r="41" spans="1:16" outlineLevel="1">
      <c r="A41" s="68"/>
      <c r="B41" s="56" t="s">
        <v>85</v>
      </c>
      <c r="D41" s="111">
        <v>0</v>
      </c>
      <c r="E41" s="111">
        <v>0</v>
      </c>
      <c r="F41" s="111">
        <v>0</v>
      </c>
      <c r="G41" s="111">
        <v>175</v>
      </c>
      <c r="H41" s="111">
        <v>0</v>
      </c>
      <c r="I41" s="111">
        <v>0</v>
      </c>
      <c r="J41" s="111">
        <v>0</v>
      </c>
      <c r="K41" s="111">
        <v>0</v>
      </c>
      <c r="L41" s="111">
        <v>0</v>
      </c>
      <c r="M41" s="111">
        <v>175</v>
      </c>
      <c r="N41" s="111">
        <v>0</v>
      </c>
      <c r="O41" s="111">
        <v>0</v>
      </c>
      <c r="P41" s="111">
        <v>350</v>
      </c>
    </row>
    <row r="42" spans="1:16" outlineLevel="1">
      <c r="A42" s="68"/>
      <c r="B42" s="56" t="s">
        <v>78</v>
      </c>
      <c r="D42" s="111">
        <v>150</v>
      </c>
      <c r="E42" s="111">
        <v>150</v>
      </c>
      <c r="F42" s="111">
        <v>150</v>
      </c>
      <c r="G42" s="111">
        <v>150</v>
      </c>
      <c r="H42" s="111">
        <v>150</v>
      </c>
      <c r="I42" s="111">
        <v>150</v>
      </c>
      <c r="J42" s="111">
        <v>150</v>
      </c>
      <c r="K42" s="111">
        <v>150</v>
      </c>
      <c r="L42" s="111">
        <v>150</v>
      </c>
      <c r="M42" s="111">
        <v>150</v>
      </c>
      <c r="N42" s="111">
        <v>150</v>
      </c>
      <c r="O42" s="111">
        <v>150</v>
      </c>
      <c r="P42" s="111">
        <v>1800</v>
      </c>
    </row>
    <row r="43" spans="1:16" outlineLevel="1">
      <c r="A43" s="68"/>
      <c r="B43" s="56" t="s">
        <v>46</v>
      </c>
      <c r="D43" s="111">
        <v>625</v>
      </c>
      <c r="E43" s="111">
        <v>625</v>
      </c>
      <c r="F43" s="111">
        <v>625</v>
      </c>
      <c r="G43" s="111">
        <v>625</v>
      </c>
      <c r="H43" s="111">
        <v>625</v>
      </c>
      <c r="I43" s="111">
        <v>625</v>
      </c>
      <c r="J43" s="111">
        <v>625</v>
      </c>
      <c r="K43" s="111">
        <v>625</v>
      </c>
      <c r="L43" s="111">
        <v>625</v>
      </c>
      <c r="M43" s="111">
        <v>625</v>
      </c>
      <c r="N43" s="111">
        <v>625</v>
      </c>
      <c r="O43" s="111">
        <v>625</v>
      </c>
      <c r="P43" s="111">
        <v>7500</v>
      </c>
    </row>
    <row r="44" spans="1:16" outlineLevel="1">
      <c r="A44" s="68"/>
      <c r="B44" s="56" t="s">
        <v>141</v>
      </c>
      <c r="D44" s="111">
        <v>125</v>
      </c>
      <c r="E44" s="111">
        <v>125</v>
      </c>
      <c r="F44" s="111">
        <v>125</v>
      </c>
      <c r="G44" s="111">
        <v>125</v>
      </c>
      <c r="H44" s="111">
        <v>125</v>
      </c>
      <c r="I44" s="111">
        <v>125</v>
      </c>
      <c r="J44" s="111">
        <v>125</v>
      </c>
      <c r="K44" s="111">
        <v>125</v>
      </c>
      <c r="L44" s="111">
        <v>125</v>
      </c>
      <c r="M44" s="111">
        <v>125</v>
      </c>
      <c r="N44" s="111">
        <v>125</v>
      </c>
      <c r="O44" s="111">
        <v>125</v>
      </c>
      <c r="P44" s="111">
        <v>1500</v>
      </c>
    </row>
    <row r="45" spans="1:16" outlineLevel="1">
      <c r="A45" s="68"/>
      <c r="B45" s="56" t="s">
        <v>83</v>
      </c>
      <c r="D45" s="111">
        <v>0</v>
      </c>
      <c r="E45" s="111">
        <v>0</v>
      </c>
      <c r="F45" s="111">
        <v>615</v>
      </c>
      <c r="G45" s="111">
        <v>0</v>
      </c>
      <c r="H45" s="111">
        <v>0</v>
      </c>
      <c r="I45" s="111">
        <v>0</v>
      </c>
      <c r="J45" s="111">
        <v>0</v>
      </c>
      <c r="K45" s="111">
        <v>0</v>
      </c>
      <c r="L45" s="111">
        <v>0</v>
      </c>
      <c r="M45" s="111">
        <v>0</v>
      </c>
      <c r="N45" s="111">
        <v>0</v>
      </c>
      <c r="O45" s="111">
        <v>0</v>
      </c>
      <c r="P45" s="111">
        <v>615</v>
      </c>
    </row>
    <row r="46" spans="1:16" outlineLevel="1">
      <c r="A46" s="68"/>
      <c r="B46" s="56" t="s">
        <v>142</v>
      </c>
      <c r="D46" s="111">
        <v>0</v>
      </c>
      <c r="E46" s="111">
        <v>213</v>
      </c>
      <c r="F46" s="111">
        <v>0</v>
      </c>
      <c r="G46" s="111">
        <v>0</v>
      </c>
      <c r="H46" s="111">
        <v>1585.5</v>
      </c>
      <c r="I46" s="111">
        <v>0</v>
      </c>
      <c r="J46" s="111">
        <v>0</v>
      </c>
      <c r="K46" s="111">
        <v>0</v>
      </c>
      <c r="L46" s="111">
        <v>0</v>
      </c>
      <c r="M46" s="111">
        <v>0</v>
      </c>
      <c r="N46" s="111">
        <v>0</v>
      </c>
      <c r="O46" s="111">
        <v>0</v>
      </c>
      <c r="P46" s="111">
        <v>1798.5</v>
      </c>
    </row>
    <row r="47" spans="1:16" outlineLevel="1">
      <c r="A47" s="68"/>
      <c r="B47" s="56" t="s">
        <v>118</v>
      </c>
      <c r="D47" s="111">
        <v>0</v>
      </c>
      <c r="E47" s="111">
        <v>0</v>
      </c>
      <c r="F47" s="111">
        <v>0</v>
      </c>
      <c r="G47" s="111">
        <v>0</v>
      </c>
      <c r="H47" s="111">
        <v>0</v>
      </c>
      <c r="I47" s="111">
        <v>0</v>
      </c>
      <c r="J47" s="111">
        <v>0</v>
      </c>
      <c r="K47" s="111">
        <v>0</v>
      </c>
      <c r="L47" s="111">
        <v>0</v>
      </c>
      <c r="M47" s="111">
        <v>0</v>
      </c>
      <c r="N47" s="111">
        <v>0</v>
      </c>
      <c r="O47" s="111">
        <v>0</v>
      </c>
      <c r="P47" s="111">
        <v>0</v>
      </c>
    </row>
    <row r="48" spans="1:16" outlineLevel="1">
      <c r="A48" s="68"/>
      <c r="B48" s="56" t="s">
        <v>119</v>
      </c>
      <c r="D48" s="111">
        <v>30</v>
      </c>
      <c r="E48" s="111">
        <v>130</v>
      </c>
      <c r="F48" s="111">
        <v>30</v>
      </c>
      <c r="G48" s="111">
        <v>30</v>
      </c>
      <c r="H48" s="111">
        <v>30</v>
      </c>
      <c r="I48" s="111">
        <v>30</v>
      </c>
      <c r="J48" s="111">
        <v>30</v>
      </c>
      <c r="K48" s="111">
        <v>30</v>
      </c>
      <c r="L48" s="111">
        <v>30</v>
      </c>
      <c r="M48" s="111">
        <v>30</v>
      </c>
      <c r="N48" s="111">
        <v>30</v>
      </c>
      <c r="O48" s="111">
        <v>30</v>
      </c>
      <c r="P48" s="111">
        <v>460</v>
      </c>
    </row>
    <row r="49" spans="1:16" outlineLevel="1">
      <c r="A49" s="68"/>
      <c r="B49" s="56" t="s">
        <v>120</v>
      </c>
      <c r="D49" s="111">
        <v>75</v>
      </c>
      <c r="E49" s="111">
        <v>75</v>
      </c>
      <c r="F49" s="111">
        <v>75</v>
      </c>
      <c r="G49" s="111">
        <v>75</v>
      </c>
      <c r="H49" s="111">
        <v>75</v>
      </c>
      <c r="I49" s="111">
        <v>75</v>
      </c>
      <c r="J49" s="111">
        <v>75</v>
      </c>
      <c r="K49" s="111">
        <v>75</v>
      </c>
      <c r="L49" s="111">
        <v>75</v>
      </c>
      <c r="M49" s="111">
        <v>75</v>
      </c>
      <c r="N49" s="111">
        <v>75</v>
      </c>
      <c r="O49" s="111">
        <v>75</v>
      </c>
      <c r="P49" s="111">
        <v>900</v>
      </c>
    </row>
    <row r="50" spans="1:16" outlineLevel="1">
      <c r="A50" s="68"/>
      <c r="B50" s="56" t="s">
        <v>23</v>
      </c>
      <c r="D50" s="111">
        <v>2000</v>
      </c>
      <c r="E50" s="111">
        <v>2000</v>
      </c>
      <c r="F50" s="111">
        <v>2000</v>
      </c>
      <c r="G50" s="111">
        <v>2000</v>
      </c>
      <c r="H50" s="111">
        <v>2000</v>
      </c>
      <c r="I50" s="111">
        <v>2000</v>
      </c>
      <c r="J50" s="111">
        <v>2000</v>
      </c>
      <c r="K50" s="111">
        <v>2000</v>
      </c>
      <c r="L50" s="111">
        <v>2000</v>
      </c>
      <c r="M50" s="111">
        <v>2000</v>
      </c>
      <c r="N50" s="111">
        <v>2000</v>
      </c>
      <c r="O50" s="111">
        <v>2000</v>
      </c>
      <c r="P50" s="111">
        <v>24000</v>
      </c>
    </row>
    <row r="51" spans="1:16" outlineLevel="1">
      <c r="A51" s="68"/>
      <c r="B51" s="56" t="s">
        <v>25</v>
      </c>
      <c r="D51" s="111">
        <v>9</v>
      </c>
      <c r="E51" s="111">
        <v>9</v>
      </c>
      <c r="F51" s="111">
        <v>9</v>
      </c>
      <c r="G51" s="111">
        <v>9</v>
      </c>
      <c r="H51" s="111">
        <v>9</v>
      </c>
      <c r="I51" s="111">
        <v>9</v>
      </c>
      <c r="J51" s="111">
        <v>9</v>
      </c>
      <c r="K51" s="111">
        <v>9</v>
      </c>
      <c r="L51" s="111">
        <v>9</v>
      </c>
      <c r="M51" s="111">
        <v>9</v>
      </c>
      <c r="N51" s="111">
        <v>9</v>
      </c>
      <c r="O51" s="111">
        <v>9</v>
      </c>
      <c r="P51" s="111">
        <v>108</v>
      </c>
    </row>
    <row r="52" spans="1:16" outlineLevel="1">
      <c r="A52" s="68"/>
      <c r="B52" s="56" t="s">
        <v>24</v>
      </c>
      <c r="D52" s="111">
        <v>42</v>
      </c>
      <c r="E52" s="111">
        <v>291.66000000000003</v>
      </c>
      <c r="F52" s="111">
        <v>291.66000000000003</v>
      </c>
      <c r="G52" s="111">
        <v>291.66000000000003</v>
      </c>
      <c r="H52" s="111">
        <v>291.66000000000003</v>
      </c>
      <c r="I52" s="111">
        <v>291.66000000000003</v>
      </c>
      <c r="J52" s="111">
        <v>291.66000000000003</v>
      </c>
      <c r="K52" s="111">
        <v>291.66000000000003</v>
      </c>
      <c r="L52" s="111">
        <v>291.66000000000003</v>
      </c>
      <c r="M52" s="111">
        <v>291.66000000000003</v>
      </c>
      <c r="N52" s="111">
        <v>291.66000000000003</v>
      </c>
      <c r="O52" s="111">
        <v>291.66000000000003</v>
      </c>
      <c r="P52" s="111">
        <v>3250.2599999999998</v>
      </c>
    </row>
    <row r="53" spans="1:16" outlineLevel="1">
      <c r="A53" s="68"/>
      <c r="B53" s="56" t="s">
        <v>128</v>
      </c>
      <c r="D53" s="111">
        <v>0</v>
      </c>
      <c r="E53" s="111">
        <v>0</v>
      </c>
      <c r="F53" s="111">
        <v>0</v>
      </c>
      <c r="G53" s="111">
        <v>0</v>
      </c>
      <c r="H53" s="111">
        <v>0</v>
      </c>
      <c r="I53" s="111">
        <v>0</v>
      </c>
      <c r="J53" s="111">
        <v>0</v>
      </c>
      <c r="K53" s="111">
        <v>0</v>
      </c>
      <c r="L53" s="111">
        <v>0</v>
      </c>
      <c r="M53" s="111">
        <v>0</v>
      </c>
      <c r="N53" s="111">
        <v>0</v>
      </c>
      <c r="O53" s="111">
        <v>0</v>
      </c>
      <c r="P53" s="111">
        <v>0</v>
      </c>
    </row>
    <row r="54" spans="1:16" outlineLevel="1">
      <c r="A54" s="68"/>
      <c r="B54" s="56" t="s">
        <v>111</v>
      </c>
      <c r="D54" s="111">
        <v>50</v>
      </c>
      <c r="E54" s="111">
        <v>50</v>
      </c>
      <c r="F54" s="111">
        <v>50</v>
      </c>
      <c r="G54" s="111">
        <v>50</v>
      </c>
      <c r="H54" s="111">
        <v>50</v>
      </c>
      <c r="I54" s="111">
        <v>50</v>
      </c>
      <c r="J54" s="111">
        <v>50</v>
      </c>
      <c r="K54" s="111">
        <v>50</v>
      </c>
      <c r="L54" s="111">
        <v>50</v>
      </c>
      <c r="M54" s="111">
        <v>50</v>
      </c>
      <c r="N54" s="111">
        <v>50</v>
      </c>
      <c r="O54" s="111">
        <v>50</v>
      </c>
      <c r="P54" s="111">
        <v>600</v>
      </c>
    </row>
    <row r="55" spans="1:16" outlineLevel="1">
      <c r="A55" s="68"/>
      <c r="B55" s="56" t="s">
        <v>112</v>
      </c>
      <c r="D55" s="111">
        <v>0</v>
      </c>
      <c r="E55" s="111">
        <v>0</v>
      </c>
      <c r="F55" s="111">
        <v>60</v>
      </c>
      <c r="G55" s="111">
        <v>0</v>
      </c>
      <c r="H55" s="111">
        <v>0</v>
      </c>
      <c r="I55" s="111">
        <v>0</v>
      </c>
      <c r="J55" s="111">
        <v>60</v>
      </c>
      <c r="K55" s="111">
        <v>0</v>
      </c>
      <c r="L55" s="111">
        <v>0</v>
      </c>
      <c r="M55" s="111">
        <v>0</v>
      </c>
      <c r="N55" s="111">
        <v>0</v>
      </c>
      <c r="O55" s="111">
        <v>60</v>
      </c>
      <c r="P55" s="111">
        <v>180</v>
      </c>
    </row>
    <row r="56" spans="1:16" outlineLevel="1">
      <c r="A56" s="68"/>
      <c r="B56" s="56" t="s">
        <v>113</v>
      </c>
      <c r="D56" s="111">
        <v>0</v>
      </c>
      <c r="E56" s="111">
        <v>0</v>
      </c>
      <c r="F56" s="111">
        <v>0</v>
      </c>
      <c r="G56" s="111">
        <v>0</v>
      </c>
      <c r="H56" s="111">
        <v>0</v>
      </c>
      <c r="I56" s="111">
        <v>0</v>
      </c>
      <c r="J56" s="111">
        <v>0</v>
      </c>
      <c r="K56" s="111">
        <v>0</v>
      </c>
      <c r="L56" s="111">
        <v>0</v>
      </c>
      <c r="M56" s="111">
        <v>0</v>
      </c>
      <c r="N56" s="111">
        <v>0</v>
      </c>
      <c r="O56" s="111">
        <v>0</v>
      </c>
      <c r="P56" s="111">
        <v>0</v>
      </c>
    </row>
    <row r="57" spans="1:16" outlineLevel="1">
      <c r="A57" s="68"/>
      <c r="B57" s="56" t="s">
        <v>114</v>
      </c>
      <c r="D57" s="111">
        <v>0</v>
      </c>
      <c r="E57" s="111">
        <v>0</v>
      </c>
      <c r="F57" s="111">
        <v>0</v>
      </c>
      <c r="G57" s="111">
        <v>0</v>
      </c>
      <c r="H57" s="111">
        <v>0</v>
      </c>
      <c r="I57" s="111">
        <v>0</v>
      </c>
      <c r="J57" s="111">
        <v>0</v>
      </c>
      <c r="K57" s="111">
        <v>0</v>
      </c>
      <c r="L57" s="111">
        <v>0</v>
      </c>
      <c r="M57" s="111">
        <v>0</v>
      </c>
      <c r="N57" s="111">
        <v>0</v>
      </c>
      <c r="O57" s="111">
        <v>0</v>
      </c>
      <c r="P57" s="111">
        <v>0</v>
      </c>
    </row>
    <row r="58" spans="1:16" outlineLevel="1">
      <c r="A58" s="68"/>
      <c r="B58" s="56" t="s">
        <v>116</v>
      </c>
      <c r="D58" s="111">
        <v>300</v>
      </c>
      <c r="E58" s="111">
        <v>300</v>
      </c>
      <c r="F58" s="111">
        <v>300</v>
      </c>
      <c r="G58" s="111">
        <v>300</v>
      </c>
      <c r="H58" s="111">
        <v>300</v>
      </c>
      <c r="I58" s="111">
        <v>300</v>
      </c>
      <c r="J58" s="111">
        <v>300</v>
      </c>
      <c r="K58" s="111">
        <v>300</v>
      </c>
      <c r="L58" s="111">
        <v>300</v>
      </c>
      <c r="M58" s="111">
        <v>300</v>
      </c>
      <c r="N58" s="111">
        <v>300</v>
      </c>
      <c r="O58" s="111">
        <v>300</v>
      </c>
      <c r="P58" s="111">
        <v>3600</v>
      </c>
    </row>
    <row r="59" spans="1:16" outlineLevel="1">
      <c r="A59" s="68"/>
      <c r="B59" s="56" t="s">
        <v>103</v>
      </c>
      <c r="D59" s="111">
        <v>250</v>
      </c>
      <c r="E59" s="111">
        <v>250</v>
      </c>
      <c r="F59" s="111">
        <v>250</v>
      </c>
      <c r="G59" s="111">
        <v>250</v>
      </c>
      <c r="H59" s="111">
        <v>250</v>
      </c>
      <c r="I59" s="111">
        <v>250</v>
      </c>
      <c r="J59" s="111">
        <v>250</v>
      </c>
      <c r="K59" s="111">
        <v>250</v>
      </c>
      <c r="L59" s="111">
        <v>250</v>
      </c>
      <c r="M59" s="111">
        <v>250</v>
      </c>
      <c r="N59" s="111">
        <v>250</v>
      </c>
      <c r="O59" s="111">
        <v>250</v>
      </c>
      <c r="P59" s="111">
        <v>3000</v>
      </c>
    </row>
    <row r="60" spans="1:16" outlineLevel="1">
      <c r="A60" s="68"/>
      <c r="B60" s="56" t="s">
        <v>104</v>
      </c>
      <c r="D60" s="111">
        <v>1475</v>
      </c>
      <c r="E60" s="111">
        <v>1475</v>
      </c>
      <c r="F60" s="111">
        <v>1475</v>
      </c>
      <c r="G60" s="111">
        <v>1475</v>
      </c>
      <c r="H60" s="111">
        <v>1475</v>
      </c>
      <c r="I60" s="111">
        <v>1475</v>
      </c>
      <c r="J60" s="111">
        <v>1475</v>
      </c>
      <c r="K60" s="111">
        <v>1475</v>
      </c>
      <c r="L60" s="111">
        <v>1475</v>
      </c>
      <c r="M60" s="111">
        <v>1475</v>
      </c>
      <c r="N60" s="111">
        <v>1475</v>
      </c>
      <c r="O60" s="111">
        <v>1475</v>
      </c>
      <c r="P60" s="111">
        <v>17700</v>
      </c>
    </row>
    <row r="61" spans="1:16" outlineLevel="1">
      <c r="A61" s="68"/>
      <c r="B61" s="56" t="s">
        <v>144</v>
      </c>
      <c r="D61" s="111">
        <v>100</v>
      </c>
      <c r="E61" s="111">
        <v>100</v>
      </c>
      <c r="F61" s="111">
        <v>100</v>
      </c>
      <c r="G61" s="111">
        <v>100</v>
      </c>
      <c r="H61" s="111">
        <v>100</v>
      </c>
      <c r="I61" s="111">
        <v>300</v>
      </c>
      <c r="J61" s="111">
        <v>600</v>
      </c>
      <c r="K61" s="111">
        <v>150</v>
      </c>
      <c r="L61" s="111">
        <v>150</v>
      </c>
      <c r="M61" s="111">
        <v>500</v>
      </c>
      <c r="N61" s="111">
        <v>150</v>
      </c>
      <c r="O61" s="111">
        <v>150</v>
      </c>
      <c r="P61" s="111">
        <v>2500</v>
      </c>
    </row>
    <row r="62" spans="1:16" outlineLevel="1">
      <c r="A62" s="68"/>
      <c r="B62" s="56" t="s">
        <v>102</v>
      </c>
      <c r="D62" s="111">
        <v>50</v>
      </c>
      <c r="E62" s="111">
        <v>50</v>
      </c>
      <c r="F62" s="111">
        <v>50</v>
      </c>
      <c r="G62" s="111">
        <v>50</v>
      </c>
      <c r="H62" s="111">
        <v>50</v>
      </c>
      <c r="I62" s="111">
        <v>50</v>
      </c>
      <c r="J62" s="111">
        <v>50</v>
      </c>
      <c r="K62" s="111">
        <v>50</v>
      </c>
      <c r="L62" s="111">
        <v>50</v>
      </c>
      <c r="M62" s="111">
        <v>50</v>
      </c>
      <c r="N62" s="111">
        <v>50</v>
      </c>
      <c r="O62" s="111">
        <v>50</v>
      </c>
      <c r="P62" s="111">
        <v>600</v>
      </c>
    </row>
    <row r="63" spans="1:16" outlineLevel="1">
      <c r="A63" s="68"/>
      <c r="B63" s="56" t="s">
        <v>117</v>
      </c>
      <c r="D63" s="111">
        <v>0</v>
      </c>
      <c r="E63" s="111">
        <v>0</v>
      </c>
      <c r="F63" s="111">
        <v>0</v>
      </c>
      <c r="G63" s="111">
        <v>0</v>
      </c>
      <c r="H63" s="111">
        <v>0</v>
      </c>
      <c r="I63" s="111">
        <v>0</v>
      </c>
      <c r="J63" s="111">
        <v>0</v>
      </c>
      <c r="K63" s="111">
        <v>0</v>
      </c>
      <c r="L63" s="111">
        <v>0</v>
      </c>
      <c r="M63" s="111">
        <v>0</v>
      </c>
      <c r="N63" s="111">
        <v>0</v>
      </c>
      <c r="O63" s="111">
        <v>0</v>
      </c>
      <c r="P63" s="111">
        <v>0</v>
      </c>
    </row>
    <row r="64" spans="1:16" outlineLevel="1">
      <c r="A64" s="68"/>
      <c r="B64" s="56" t="s">
        <v>40</v>
      </c>
      <c r="D64" s="111">
        <v>244</v>
      </c>
      <c r="E64" s="111">
        <v>206</v>
      </c>
      <c r="F64" s="111">
        <v>206</v>
      </c>
      <c r="G64" s="111">
        <v>206</v>
      </c>
      <c r="H64" s="111">
        <v>206</v>
      </c>
      <c r="I64" s="111">
        <v>206</v>
      </c>
      <c r="J64" s="111">
        <v>206</v>
      </c>
      <c r="K64" s="111">
        <v>206</v>
      </c>
      <c r="L64" s="111">
        <v>206</v>
      </c>
      <c r="M64" s="111">
        <v>206</v>
      </c>
      <c r="N64" s="111">
        <v>206</v>
      </c>
      <c r="O64" s="111">
        <v>206</v>
      </c>
      <c r="P64" s="111">
        <v>2510</v>
      </c>
    </row>
    <row r="65" spans="1:16" outlineLevel="1">
      <c r="A65" s="68"/>
      <c r="B65" s="56" t="s">
        <v>41</v>
      </c>
      <c r="D65" s="111">
        <v>0</v>
      </c>
      <c r="E65" s="111">
        <v>0</v>
      </c>
      <c r="F65" s="111">
        <v>0</v>
      </c>
      <c r="G65" s="111">
        <v>0</v>
      </c>
      <c r="H65" s="111">
        <v>0</v>
      </c>
      <c r="I65" s="111">
        <v>0</v>
      </c>
      <c r="J65" s="111">
        <v>0</v>
      </c>
      <c r="K65" s="111">
        <v>0</v>
      </c>
      <c r="L65" s="111">
        <v>0</v>
      </c>
      <c r="M65" s="111">
        <v>0</v>
      </c>
      <c r="N65" s="111">
        <v>0</v>
      </c>
      <c r="O65" s="111">
        <v>0</v>
      </c>
      <c r="P65" s="111">
        <v>0</v>
      </c>
    </row>
    <row r="66" spans="1:16" outlineLevel="1">
      <c r="A66" s="68"/>
      <c r="B66" s="56" t="s">
        <v>42</v>
      </c>
      <c r="D66" s="111">
        <v>18</v>
      </c>
      <c r="E66" s="111">
        <v>12</v>
      </c>
      <c r="F66" s="111">
        <v>12</v>
      </c>
      <c r="G66" s="111">
        <v>12</v>
      </c>
      <c r="H66" s="111">
        <v>12</v>
      </c>
      <c r="I66" s="111">
        <v>12</v>
      </c>
      <c r="J66" s="111">
        <v>12</v>
      </c>
      <c r="K66" s="111">
        <v>12</v>
      </c>
      <c r="L66" s="111">
        <v>12</v>
      </c>
      <c r="M66" s="111">
        <v>12</v>
      </c>
      <c r="N66" s="111">
        <v>12</v>
      </c>
      <c r="O66" s="111">
        <v>12</v>
      </c>
      <c r="P66" s="111">
        <v>150</v>
      </c>
    </row>
    <row r="67" spans="1:16" outlineLevel="1">
      <c r="A67" s="68"/>
      <c r="B67" s="56" t="s">
        <v>43</v>
      </c>
      <c r="D67" s="111">
        <v>750</v>
      </c>
      <c r="E67" s="111">
        <v>200</v>
      </c>
      <c r="F67" s="111">
        <v>0</v>
      </c>
      <c r="G67" s="111">
        <v>4400</v>
      </c>
      <c r="H67" s="111">
        <v>0</v>
      </c>
      <c r="I67" s="111">
        <v>0</v>
      </c>
      <c r="J67" s="111">
        <v>0</v>
      </c>
      <c r="K67" s="111">
        <v>0</v>
      </c>
      <c r="L67" s="111">
        <v>0</v>
      </c>
      <c r="M67" s="111">
        <v>250</v>
      </c>
      <c r="N67" s="111">
        <v>0</v>
      </c>
      <c r="O67" s="111">
        <v>0</v>
      </c>
      <c r="P67" s="111">
        <v>5600</v>
      </c>
    </row>
    <row r="68" spans="1:16" outlineLevel="1">
      <c r="A68" s="68"/>
      <c r="B68" s="56" t="s">
        <v>73</v>
      </c>
      <c r="D68" s="111">
        <v>0</v>
      </c>
      <c r="E68" s="111">
        <v>255</v>
      </c>
      <c r="F68" s="111">
        <v>0</v>
      </c>
      <c r="G68" s="111">
        <v>900</v>
      </c>
      <c r="H68" s="111">
        <v>0</v>
      </c>
      <c r="I68" s="111">
        <v>2840</v>
      </c>
      <c r="J68" s="111">
        <v>0</v>
      </c>
      <c r="K68" s="111">
        <v>0</v>
      </c>
      <c r="L68" s="111">
        <v>0</v>
      </c>
      <c r="M68" s="111">
        <v>0</v>
      </c>
      <c r="N68" s="111">
        <v>0</v>
      </c>
      <c r="O68" s="111">
        <v>0</v>
      </c>
      <c r="P68" s="111">
        <v>3995</v>
      </c>
    </row>
    <row r="69" spans="1:16" outlineLevel="1">
      <c r="A69" s="68"/>
      <c r="B69" s="56" t="s">
        <v>221</v>
      </c>
      <c r="D69" s="111">
        <v>125</v>
      </c>
      <c r="E69" s="111">
        <v>0</v>
      </c>
      <c r="F69" s="111">
        <v>125</v>
      </c>
      <c r="G69" s="111">
        <v>0</v>
      </c>
      <c r="H69" s="111">
        <v>125</v>
      </c>
      <c r="I69" s="111">
        <v>0</v>
      </c>
      <c r="J69" s="111">
        <v>125</v>
      </c>
      <c r="K69" s="111">
        <v>0</v>
      </c>
      <c r="L69" s="111">
        <v>125</v>
      </c>
      <c r="M69" s="111">
        <v>0</v>
      </c>
      <c r="N69" s="111">
        <v>125</v>
      </c>
      <c r="O69" s="111">
        <v>0</v>
      </c>
      <c r="P69" s="111">
        <v>750</v>
      </c>
    </row>
    <row r="70" spans="1:16" outlineLevel="1">
      <c r="A70" s="68"/>
      <c r="B70" s="56" t="s">
        <v>223</v>
      </c>
      <c r="D70" s="111">
        <v>1100</v>
      </c>
      <c r="E70" s="111">
        <v>1100</v>
      </c>
      <c r="F70" s="111">
        <v>1100</v>
      </c>
      <c r="G70" s="111">
        <v>1100</v>
      </c>
      <c r="H70" s="111">
        <v>1100</v>
      </c>
      <c r="I70" s="111">
        <v>1100</v>
      </c>
      <c r="J70" s="111">
        <v>1100</v>
      </c>
      <c r="K70" s="111">
        <v>1100</v>
      </c>
      <c r="L70" s="111">
        <v>1100</v>
      </c>
      <c r="M70" s="111">
        <v>1100</v>
      </c>
      <c r="N70" s="111">
        <v>1100</v>
      </c>
      <c r="O70" s="111">
        <v>1100</v>
      </c>
      <c r="P70" s="111">
        <v>13200</v>
      </c>
    </row>
    <row r="71" spans="1:16" outlineLevel="1">
      <c r="A71" s="68"/>
      <c r="B71" s="56" t="s">
        <v>224</v>
      </c>
      <c r="D71" s="111">
        <v>2050</v>
      </c>
      <c r="E71" s="111">
        <v>2050</v>
      </c>
      <c r="F71" s="111">
        <v>2050</v>
      </c>
      <c r="G71" s="111">
        <v>2050</v>
      </c>
      <c r="H71" s="111">
        <v>2050</v>
      </c>
      <c r="I71" s="111">
        <v>2050</v>
      </c>
      <c r="J71" s="111">
        <v>2050</v>
      </c>
      <c r="K71" s="111">
        <v>2050</v>
      </c>
      <c r="L71" s="111">
        <v>2050</v>
      </c>
      <c r="M71" s="111">
        <v>2050</v>
      </c>
      <c r="N71" s="111">
        <v>2050</v>
      </c>
      <c r="O71" s="111">
        <v>2050</v>
      </c>
      <c r="P71" s="111">
        <v>24600</v>
      </c>
    </row>
    <row r="72" spans="1:16" outlineLevel="1">
      <c r="A72" s="68"/>
      <c r="B72" s="56" t="s">
        <v>225</v>
      </c>
      <c r="D72" s="111">
        <v>21667</v>
      </c>
      <c r="E72" s="111">
        <v>21667</v>
      </c>
      <c r="F72" s="111">
        <v>21667</v>
      </c>
      <c r="G72" s="111">
        <v>21667</v>
      </c>
      <c r="H72" s="111">
        <v>21667</v>
      </c>
      <c r="I72" s="111">
        <v>21667</v>
      </c>
      <c r="J72" s="111">
        <v>21667</v>
      </c>
      <c r="K72" s="111">
        <v>21667</v>
      </c>
      <c r="L72" s="111">
        <v>21667</v>
      </c>
      <c r="M72" s="111">
        <v>21667</v>
      </c>
      <c r="N72" s="111">
        <v>21667</v>
      </c>
      <c r="O72" s="111">
        <v>21667</v>
      </c>
      <c r="P72" s="111">
        <v>260004</v>
      </c>
    </row>
    <row r="73" spans="1:16" outlineLevel="1">
      <c r="A73" s="68"/>
      <c r="B73" s="56" t="s">
        <v>29</v>
      </c>
      <c r="D73" s="111">
        <v>218.75</v>
      </c>
      <c r="E73" s="111">
        <v>218.75</v>
      </c>
      <c r="F73" s="111">
        <v>218.75</v>
      </c>
      <c r="G73" s="111">
        <v>218.75</v>
      </c>
      <c r="H73" s="111">
        <v>218.75</v>
      </c>
      <c r="I73" s="111">
        <v>218.75</v>
      </c>
      <c r="J73" s="111">
        <v>218.75</v>
      </c>
      <c r="K73" s="111">
        <v>218.75</v>
      </c>
      <c r="L73" s="111">
        <v>218.75</v>
      </c>
      <c r="M73" s="111">
        <v>218.75</v>
      </c>
      <c r="N73" s="111">
        <v>218.75</v>
      </c>
      <c r="O73" s="111">
        <v>218.75</v>
      </c>
      <c r="P73" s="111">
        <v>2625</v>
      </c>
    </row>
    <row r="74" spans="1:16" outlineLevel="1">
      <c r="A74" s="68"/>
      <c r="B74" s="56" t="s">
        <v>30</v>
      </c>
      <c r="D74" s="111">
        <v>4166.66</v>
      </c>
      <c r="E74" s="111">
        <v>4166.66</v>
      </c>
      <c r="F74" s="111">
        <v>4166.66</v>
      </c>
      <c r="G74" s="111">
        <v>4166.66</v>
      </c>
      <c r="H74" s="111">
        <v>4166.66</v>
      </c>
      <c r="I74" s="111">
        <v>4166.66</v>
      </c>
      <c r="J74" s="111">
        <v>4166.66</v>
      </c>
      <c r="K74" s="111">
        <v>4166.66</v>
      </c>
      <c r="L74" s="111">
        <v>4166.66</v>
      </c>
      <c r="M74" s="111">
        <v>4166.66</v>
      </c>
      <c r="N74" s="111">
        <v>4166.66</v>
      </c>
      <c r="O74" s="111">
        <v>4166.66</v>
      </c>
      <c r="P74" s="111">
        <v>49999.920000000013</v>
      </c>
    </row>
    <row r="75" spans="1:16" outlineLevel="1">
      <c r="A75" s="68"/>
      <c r="B75" s="56" t="s">
        <v>31</v>
      </c>
      <c r="D75" s="111">
        <v>250</v>
      </c>
      <c r="E75" s="111">
        <v>250</v>
      </c>
      <c r="F75" s="111">
        <v>250</v>
      </c>
      <c r="G75" s="111">
        <v>250</v>
      </c>
      <c r="H75" s="111">
        <v>250</v>
      </c>
      <c r="I75" s="111">
        <v>250</v>
      </c>
      <c r="J75" s="111">
        <v>250</v>
      </c>
      <c r="K75" s="111">
        <v>250</v>
      </c>
      <c r="L75" s="111">
        <v>250</v>
      </c>
      <c r="M75" s="111">
        <v>250</v>
      </c>
      <c r="N75" s="111">
        <v>250</v>
      </c>
      <c r="O75" s="111">
        <v>250</v>
      </c>
      <c r="P75" s="111">
        <v>3000</v>
      </c>
    </row>
    <row r="76" spans="1:16" outlineLevel="1">
      <c r="A76" s="68"/>
      <c r="B76" s="56" t="s">
        <v>44</v>
      </c>
      <c r="D76" s="111">
        <v>3179</v>
      </c>
      <c r="E76" s="111">
        <v>0</v>
      </c>
      <c r="F76" s="111">
        <v>0</v>
      </c>
      <c r="G76" s="111">
        <v>3179</v>
      </c>
      <c r="H76" s="111">
        <v>0</v>
      </c>
      <c r="I76" s="111">
        <v>0</v>
      </c>
      <c r="J76" s="111">
        <v>3179</v>
      </c>
      <c r="K76" s="111">
        <v>0</v>
      </c>
      <c r="L76" s="111">
        <v>0</v>
      </c>
      <c r="M76" s="111">
        <v>3179</v>
      </c>
      <c r="N76" s="111">
        <v>0</v>
      </c>
      <c r="O76" s="111">
        <v>0</v>
      </c>
      <c r="P76" s="111">
        <v>12716</v>
      </c>
    </row>
    <row r="77" spans="1:16">
      <c r="A77" s="112" t="s">
        <v>45</v>
      </c>
      <c r="B77" s="58"/>
      <c r="C77" s="59"/>
      <c r="D77" s="113">
        <v>42249.41</v>
      </c>
      <c r="E77" s="113">
        <v>36589.07</v>
      </c>
      <c r="F77" s="113">
        <v>36621.07</v>
      </c>
      <c r="G77" s="113">
        <v>44455.070000000007</v>
      </c>
      <c r="H77" s="113">
        <v>38961.570000000007</v>
      </c>
      <c r="I77" s="113">
        <v>38761.070000000007</v>
      </c>
      <c r="J77" s="113">
        <v>41165.070000000007</v>
      </c>
      <c r="K77" s="113">
        <v>37941.070000000007</v>
      </c>
      <c r="L77" s="113">
        <v>35896.07</v>
      </c>
      <c r="M77" s="113">
        <v>39725.07</v>
      </c>
      <c r="N77" s="113">
        <v>35996.07</v>
      </c>
      <c r="O77" s="113">
        <v>35931.07</v>
      </c>
      <c r="P77" s="113">
        <v>464291.68000000005</v>
      </c>
    </row>
    <row r="78" spans="1:16">
      <c r="A78" s="114"/>
      <c r="B78" s="60"/>
      <c r="C78" s="60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</row>
    <row r="79" spans="1:16">
      <c r="A79" s="112" t="s">
        <v>177</v>
      </c>
      <c r="B79" s="58"/>
      <c r="C79" s="59"/>
      <c r="D79" s="113">
        <v>74041.274757581545</v>
      </c>
      <c r="E79" s="113">
        <v>73114.222257581539</v>
      </c>
      <c r="F79" s="113">
        <v>73146.222257581539</v>
      </c>
      <c r="G79" s="113">
        <v>96714.246605765366</v>
      </c>
      <c r="H79" s="113">
        <v>75979.425131977361</v>
      </c>
      <c r="I79" s="113">
        <v>75875.367100497358</v>
      </c>
      <c r="J79" s="113">
        <v>78423.296868721372</v>
      </c>
      <c r="K79" s="113">
        <v>75295.174849121366</v>
      </c>
      <c r="L79" s="113">
        <v>73302.935249121365</v>
      </c>
      <c r="M79" s="113">
        <v>92939.252859195345</v>
      </c>
      <c r="N79" s="113">
        <v>73869.893348257348</v>
      </c>
      <c r="O79" s="113">
        <v>77128.478391738638</v>
      </c>
      <c r="P79" s="113">
        <v>939829.7896771403</v>
      </c>
    </row>
    <row r="80" spans="1:16">
      <c r="A80" s="68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3"/>
    </row>
    <row r="81" spans="1:16" ht="15.75" customHeight="1" outlineLevel="1">
      <c r="A81" s="68" t="s">
        <v>93</v>
      </c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3"/>
    </row>
    <row r="82" spans="1:16" ht="15.75" customHeight="1" outlineLevel="1">
      <c r="A82" s="68"/>
      <c r="B82" s="56" t="s">
        <v>94</v>
      </c>
      <c r="D82" s="111">
        <v>0</v>
      </c>
      <c r="E82" s="111">
        <v>0</v>
      </c>
      <c r="F82" s="111">
        <v>3000</v>
      </c>
      <c r="G82" s="111">
        <v>0</v>
      </c>
      <c r="H82" s="111">
        <v>0</v>
      </c>
      <c r="I82" s="111">
        <v>0</v>
      </c>
      <c r="J82" s="111">
        <v>0</v>
      </c>
      <c r="K82" s="111">
        <v>16000</v>
      </c>
      <c r="L82" s="111">
        <v>0</v>
      </c>
      <c r="M82" s="111">
        <v>0</v>
      </c>
      <c r="N82" s="111">
        <v>0</v>
      </c>
      <c r="O82" s="111">
        <v>0</v>
      </c>
      <c r="P82" s="111">
        <v>19000</v>
      </c>
    </row>
    <row r="83" spans="1:16">
      <c r="A83" s="112" t="s">
        <v>96</v>
      </c>
      <c r="B83" s="58"/>
      <c r="C83" s="59"/>
      <c r="D83" s="113">
        <v>0</v>
      </c>
      <c r="E83" s="113">
        <v>0</v>
      </c>
      <c r="F83" s="113">
        <v>3000</v>
      </c>
      <c r="G83" s="113">
        <v>0</v>
      </c>
      <c r="H83" s="113">
        <v>0</v>
      </c>
      <c r="I83" s="113">
        <v>0</v>
      </c>
      <c r="J83" s="113">
        <v>0</v>
      </c>
      <c r="K83" s="113">
        <v>16000</v>
      </c>
      <c r="L83" s="113">
        <v>0</v>
      </c>
      <c r="M83" s="113">
        <v>0</v>
      </c>
      <c r="N83" s="113">
        <v>0</v>
      </c>
      <c r="O83" s="113">
        <v>0</v>
      </c>
      <c r="P83" s="113">
        <v>19000</v>
      </c>
    </row>
    <row r="84" spans="1:16">
      <c r="A84" s="68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3"/>
    </row>
    <row r="85" spans="1:16">
      <c r="A85" s="112" t="s">
        <v>189</v>
      </c>
      <c r="B85" s="61"/>
      <c r="C85" s="62"/>
      <c r="D85" s="113">
        <v>74041.274757581545</v>
      </c>
      <c r="E85" s="113">
        <v>73114.222257581539</v>
      </c>
      <c r="F85" s="113">
        <v>76146.222257581539</v>
      </c>
      <c r="G85" s="113">
        <v>96714.246605765366</v>
      </c>
      <c r="H85" s="113">
        <v>75979.425131977361</v>
      </c>
      <c r="I85" s="113">
        <v>75875.367100497358</v>
      </c>
      <c r="J85" s="113">
        <v>78423.296868721372</v>
      </c>
      <c r="K85" s="113">
        <v>91295.174849121366</v>
      </c>
      <c r="L85" s="113">
        <v>73302.935249121365</v>
      </c>
      <c r="M85" s="113">
        <v>92939.252859195345</v>
      </c>
      <c r="N85" s="113">
        <v>73869.893348257348</v>
      </c>
      <c r="O85" s="113">
        <v>77128.478391738638</v>
      </c>
      <c r="P85" s="113">
        <v>958829.7896771403</v>
      </c>
    </row>
    <row r="86" spans="1:16">
      <c r="A86" s="68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3"/>
    </row>
    <row r="87" spans="1:16">
      <c r="A87" s="112" t="s">
        <v>217</v>
      </c>
      <c r="B87" s="61"/>
      <c r="C87" s="62"/>
      <c r="D87" s="115">
        <v>-74041.274757581545</v>
      </c>
      <c r="E87" s="115">
        <v>-73114.222257581539</v>
      </c>
      <c r="F87" s="115">
        <v>-76146.222257581539</v>
      </c>
      <c r="G87" s="115">
        <v>-96714.246605765366</v>
      </c>
      <c r="H87" s="115">
        <v>-75979.425131977361</v>
      </c>
      <c r="I87" s="115">
        <v>-75875.367100497358</v>
      </c>
      <c r="J87" s="115">
        <v>-78423.296868721372</v>
      </c>
      <c r="K87" s="115">
        <v>-91295.174849121366</v>
      </c>
      <c r="L87" s="115">
        <v>-73302.935249121365</v>
      </c>
      <c r="M87" s="115">
        <v>-92939.252859195345</v>
      </c>
      <c r="N87" s="115">
        <v>-73869.893348257348</v>
      </c>
      <c r="O87" s="115">
        <v>-77128.478391738638</v>
      </c>
      <c r="P87" s="115">
        <v>-958829.7896771403</v>
      </c>
    </row>
  </sheetData>
  <phoneticPr fontId="0" type="noConversion"/>
  <printOptions horizontalCentered="1"/>
  <pageMargins left="0" right="0" top="0.59" bottom="0.64" header="0.5" footer="0.5"/>
  <pageSetup scale="49" fitToHeight="34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R62"/>
  <sheetViews>
    <sheetView view="pageBreakPreview" zoomScale="75" zoomScaleNormal="75" zoomScaleSheetLayoutView="75" workbookViewId="0">
      <pane xSplit="3" ySplit="9" topLeftCell="D10" activePane="bottomRight" state="frozen"/>
      <selection pane="topRight"/>
      <selection pane="bottomLeft"/>
      <selection pane="bottomRight"/>
    </sheetView>
  </sheetViews>
  <sheetFormatPr defaultRowHeight="15.75" outlineLevelRow="1"/>
  <cols>
    <col min="1" max="1" width="5.625" style="56" customWidth="1"/>
    <col min="2" max="2" width="10.5" style="56" customWidth="1"/>
    <col min="3" max="3" width="33.75" style="55" customWidth="1"/>
    <col min="4" max="15" width="13.875" style="56" customWidth="1"/>
    <col min="16" max="16" width="22.625" style="56" bestFit="1" customWidth="1"/>
    <col min="17" max="17" width="10.5" style="120" bestFit="1" customWidth="1"/>
    <col min="18" max="18" width="10.5" style="56" bestFit="1" customWidth="1"/>
    <col min="19" max="16384" width="9" style="56"/>
  </cols>
  <sheetData>
    <row r="1" spans="1:18" ht="18.75">
      <c r="A1" s="65" t="s">
        <v>131</v>
      </c>
    </row>
    <row r="2" spans="1:18" ht="18.75">
      <c r="A2" s="65" t="s">
        <v>132</v>
      </c>
    </row>
    <row r="3" spans="1:18" ht="18.75">
      <c r="A3" s="267" t="s">
        <v>326</v>
      </c>
    </row>
    <row r="4" spans="1:18" ht="18.75">
      <c r="B4" s="65"/>
    </row>
    <row r="5" spans="1:18" ht="18.75">
      <c r="B5" s="109" t="s">
        <v>355</v>
      </c>
    </row>
    <row r="6" spans="1:18" ht="18.75">
      <c r="B6" s="65"/>
    </row>
    <row r="8" spans="1:18"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>
        <v>2013</v>
      </c>
    </row>
    <row r="9" spans="1:18">
      <c r="A9" s="68" t="s">
        <v>11</v>
      </c>
      <c r="D9" s="69">
        <v>41213</v>
      </c>
      <c r="E9" s="69">
        <v>41243</v>
      </c>
      <c r="F9" s="69">
        <v>41274</v>
      </c>
      <c r="G9" s="69">
        <v>41305</v>
      </c>
      <c r="H9" s="69">
        <v>41333</v>
      </c>
      <c r="I9" s="69">
        <v>41364</v>
      </c>
      <c r="J9" s="69">
        <v>41394</v>
      </c>
      <c r="K9" s="69">
        <v>41425</v>
      </c>
      <c r="L9" s="69">
        <v>41455</v>
      </c>
      <c r="M9" s="69">
        <v>41486</v>
      </c>
      <c r="N9" s="69">
        <v>41517</v>
      </c>
      <c r="O9" s="69">
        <v>41547</v>
      </c>
      <c r="P9" s="70" t="s">
        <v>12</v>
      </c>
    </row>
    <row r="10" spans="1:18">
      <c r="A10" s="68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3"/>
      <c r="R10" s="120"/>
    </row>
    <row r="11" spans="1:18" outlineLevel="1">
      <c r="A11" s="68" t="s">
        <v>1</v>
      </c>
      <c r="B11" s="68"/>
      <c r="C11" s="56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3"/>
      <c r="R11" s="120"/>
    </row>
    <row r="12" spans="1:18" outlineLevel="1">
      <c r="A12" s="68"/>
      <c r="B12" s="56" t="s">
        <v>165</v>
      </c>
      <c r="C12" s="56"/>
      <c r="D12" s="111">
        <v>6900</v>
      </c>
      <c r="E12" s="111">
        <v>6900</v>
      </c>
      <c r="F12" s="111">
        <v>6900</v>
      </c>
      <c r="G12" s="111">
        <v>6900</v>
      </c>
      <c r="H12" s="111">
        <v>6900</v>
      </c>
      <c r="I12" s="111">
        <v>6900</v>
      </c>
      <c r="J12" s="111">
        <v>6900</v>
      </c>
      <c r="K12" s="111">
        <v>6900</v>
      </c>
      <c r="L12" s="111">
        <v>6900</v>
      </c>
      <c r="M12" s="111">
        <v>6900</v>
      </c>
      <c r="N12" s="111">
        <v>6900</v>
      </c>
      <c r="O12" s="111">
        <v>6900</v>
      </c>
      <c r="P12" s="110">
        <v>82800</v>
      </c>
      <c r="R12" s="120"/>
    </row>
    <row r="13" spans="1:18">
      <c r="A13" s="112" t="s">
        <v>54</v>
      </c>
      <c r="B13" s="58"/>
      <c r="C13" s="59"/>
      <c r="D13" s="113">
        <v>6900</v>
      </c>
      <c r="E13" s="113">
        <v>6900</v>
      </c>
      <c r="F13" s="113">
        <v>6900</v>
      </c>
      <c r="G13" s="113">
        <v>6900</v>
      </c>
      <c r="H13" s="113">
        <v>6900</v>
      </c>
      <c r="I13" s="113">
        <v>6900</v>
      </c>
      <c r="J13" s="113">
        <v>6900</v>
      </c>
      <c r="K13" s="113">
        <v>6900</v>
      </c>
      <c r="L13" s="113">
        <v>6900</v>
      </c>
      <c r="M13" s="113">
        <v>6900</v>
      </c>
      <c r="N13" s="113">
        <v>6900</v>
      </c>
      <c r="O13" s="113">
        <v>6900</v>
      </c>
      <c r="P13" s="113">
        <v>82800</v>
      </c>
      <c r="R13" s="120"/>
    </row>
    <row r="14" spans="1:18">
      <c r="A14" s="68"/>
      <c r="B14" s="68"/>
      <c r="C14" s="56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3"/>
      <c r="R14" s="120"/>
    </row>
    <row r="15" spans="1:18" outlineLevel="1">
      <c r="A15" s="68" t="s">
        <v>55</v>
      </c>
      <c r="B15" s="68"/>
      <c r="C15" s="56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3"/>
      <c r="R15" s="120"/>
    </row>
    <row r="16" spans="1:18" outlineLevel="1">
      <c r="A16" s="68"/>
      <c r="B16" s="56" t="s">
        <v>56</v>
      </c>
      <c r="C16" s="56"/>
      <c r="D16" s="111">
        <v>36490.393714285718</v>
      </c>
      <c r="E16" s="111">
        <v>44423.088000000003</v>
      </c>
      <c r="F16" s="111">
        <v>44423.088000000003</v>
      </c>
      <c r="G16" s="111">
        <v>70709.111999999994</v>
      </c>
      <c r="H16" s="111">
        <v>47201.232000000004</v>
      </c>
      <c r="I16" s="111">
        <v>47280.335999999996</v>
      </c>
      <c r="J16" s="111">
        <v>47474.063999999998</v>
      </c>
      <c r="K16" s="111">
        <v>47561.279999999999</v>
      </c>
      <c r="L16" s="111">
        <v>47728.223999999995</v>
      </c>
      <c r="M16" s="111">
        <v>71592.335999999996</v>
      </c>
      <c r="N16" s="111">
        <v>47844.24</v>
      </c>
      <c r="O16" s="111">
        <v>52970.408571428568</v>
      </c>
      <c r="P16" s="111">
        <v>605697.80228571442</v>
      </c>
      <c r="R16" s="120"/>
    </row>
    <row r="17" spans="1:18" outlineLevel="1">
      <c r="A17" s="68"/>
      <c r="B17" s="56" t="s">
        <v>57</v>
      </c>
      <c r="C17" s="56"/>
      <c r="D17" s="111">
        <v>1613.6307964285716</v>
      </c>
      <c r="E17" s="111">
        <v>1964.4201</v>
      </c>
      <c r="F17" s="111">
        <v>1964.4201</v>
      </c>
      <c r="G17" s="111">
        <v>3175.8196499999999</v>
      </c>
      <c r="H17" s="111">
        <v>2120.6907000000001</v>
      </c>
      <c r="I17" s="111">
        <v>2125.1403</v>
      </c>
      <c r="J17" s="111">
        <v>2136.0374999999999</v>
      </c>
      <c r="K17" s="111">
        <v>2140.9433999999997</v>
      </c>
      <c r="L17" s="111">
        <v>2150.3339999999998</v>
      </c>
      <c r="M17" s="111">
        <v>3225.5009999999997</v>
      </c>
      <c r="N17" s="111">
        <v>2150.3339999999998</v>
      </c>
      <c r="O17" s="111">
        <v>2380.7269285714283</v>
      </c>
      <c r="P17" s="111">
        <v>27147.998474999997</v>
      </c>
      <c r="R17" s="120"/>
    </row>
    <row r="18" spans="1:18" outlineLevel="1">
      <c r="A18" s="68"/>
      <c r="B18" s="56" t="s">
        <v>58</v>
      </c>
      <c r="C18" s="56"/>
      <c r="D18" s="111">
        <v>0</v>
      </c>
      <c r="E18" s="111">
        <v>0</v>
      </c>
      <c r="F18" s="111">
        <v>0</v>
      </c>
      <c r="G18" s="111">
        <v>0</v>
      </c>
      <c r="H18" s="111">
        <v>0</v>
      </c>
      <c r="I18" s="111">
        <v>0</v>
      </c>
      <c r="J18" s="111">
        <v>0</v>
      </c>
      <c r="K18" s="111">
        <v>0</v>
      </c>
      <c r="L18" s="111">
        <v>0</v>
      </c>
      <c r="M18" s="111">
        <v>0</v>
      </c>
      <c r="N18" s="111">
        <v>0</v>
      </c>
      <c r="O18" s="111">
        <v>0</v>
      </c>
      <c r="P18" s="111">
        <v>0</v>
      </c>
    </row>
    <row r="19" spans="1:18" outlineLevel="1">
      <c r="A19" s="68"/>
      <c r="B19" s="56" t="s">
        <v>59</v>
      </c>
      <c r="C19" s="56"/>
      <c r="D19" s="111">
        <v>0</v>
      </c>
      <c r="E19" s="111">
        <v>0</v>
      </c>
      <c r="F19" s="111">
        <v>0</v>
      </c>
      <c r="G19" s="111">
        <v>0</v>
      </c>
      <c r="H19" s="111">
        <v>0</v>
      </c>
      <c r="I19" s="111">
        <v>0</v>
      </c>
      <c r="J19" s="111">
        <v>0</v>
      </c>
      <c r="K19" s="111">
        <v>0</v>
      </c>
      <c r="L19" s="111">
        <v>0</v>
      </c>
      <c r="M19" s="111">
        <v>0</v>
      </c>
      <c r="N19" s="111">
        <v>0</v>
      </c>
      <c r="O19" s="111">
        <v>0</v>
      </c>
      <c r="P19" s="111">
        <v>0</v>
      </c>
    </row>
    <row r="20" spans="1:18" outlineLevel="1">
      <c r="A20" s="68"/>
      <c r="B20" s="56" t="s">
        <v>60</v>
      </c>
      <c r="C20" s="56"/>
      <c r="D20" s="111">
        <v>3548.644369650001</v>
      </c>
      <c r="E20" s="111">
        <v>3548.644369650001</v>
      </c>
      <c r="F20" s="111">
        <v>3548.644369650001</v>
      </c>
      <c r="G20" s="111">
        <v>5652.1972712249999</v>
      </c>
      <c r="H20" s="111">
        <v>3773.127086550001</v>
      </c>
      <c r="I20" s="111">
        <v>3779.5189369500004</v>
      </c>
      <c r="J20" s="111">
        <v>3795.1727647500002</v>
      </c>
      <c r="K20" s="111">
        <v>3802.2200901000015</v>
      </c>
      <c r="L20" s="111">
        <v>3815.7096870000005</v>
      </c>
      <c r="M20" s="111">
        <v>5723.5645305000007</v>
      </c>
      <c r="N20" s="111">
        <v>3824.5849110000004</v>
      </c>
      <c r="O20" s="111">
        <v>4234.3618657500001</v>
      </c>
      <c r="P20" s="111">
        <v>49046.390252775003</v>
      </c>
    </row>
    <row r="21" spans="1:18" outlineLevel="1">
      <c r="A21" s="68"/>
      <c r="B21" s="56" t="s">
        <v>236</v>
      </c>
      <c r="C21" s="56"/>
      <c r="D21" s="111">
        <v>3024.4655281200003</v>
      </c>
      <c r="E21" s="111">
        <v>3024.4655281200003</v>
      </c>
      <c r="F21" s="111">
        <v>3024.4655281200003</v>
      </c>
      <c r="G21" s="111">
        <v>4839.4630230750008</v>
      </c>
      <c r="H21" s="111">
        <v>3230.585936850001</v>
      </c>
      <c r="I21" s="111">
        <v>3236.0586976500008</v>
      </c>
      <c r="J21" s="111">
        <v>3249.4616482500005</v>
      </c>
      <c r="K21" s="111">
        <v>3255.4956327000014</v>
      </c>
      <c r="L21" s="111">
        <v>3267.0455490000004</v>
      </c>
      <c r="M21" s="111">
        <v>4900.5683235000006</v>
      </c>
      <c r="N21" s="111">
        <v>3274.6445970000004</v>
      </c>
      <c r="O21" s="111">
        <v>3625.4993752500004</v>
      </c>
      <c r="P21" s="111">
        <v>41952.219367635007</v>
      </c>
    </row>
    <row r="22" spans="1:18" outlineLevel="1">
      <c r="A22" s="68"/>
      <c r="B22" s="56" t="s">
        <v>70</v>
      </c>
      <c r="C22" s="56"/>
      <c r="D22" s="111">
        <v>10951.87270341771</v>
      </c>
      <c r="E22" s="111">
        <v>10951.87270341771</v>
      </c>
      <c r="F22" s="111">
        <v>10951.87270341771</v>
      </c>
      <c r="G22" s="111">
        <v>12837.479948380047</v>
      </c>
      <c r="H22" s="111">
        <v>12837.479948380047</v>
      </c>
      <c r="I22" s="111">
        <v>12837.479948380047</v>
      </c>
      <c r="J22" s="111">
        <v>12837.479948380047</v>
      </c>
      <c r="K22" s="111">
        <v>12837.479948380047</v>
      </c>
      <c r="L22" s="111">
        <v>12837.479948380047</v>
      </c>
      <c r="M22" s="111">
        <v>12837.479948380047</v>
      </c>
      <c r="N22" s="111">
        <v>12837.479948380047</v>
      </c>
      <c r="O22" s="111">
        <v>12837.479948380047</v>
      </c>
      <c r="P22" s="111">
        <v>148392.93764567355</v>
      </c>
    </row>
    <row r="23" spans="1:18" outlineLevel="1">
      <c r="A23" s="68"/>
      <c r="B23" s="56" t="s">
        <v>8</v>
      </c>
      <c r="C23" s="56"/>
      <c r="D23" s="111">
        <v>0</v>
      </c>
      <c r="E23" s="111">
        <v>0</v>
      </c>
      <c r="F23" s="111">
        <v>0</v>
      </c>
      <c r="G23" s="111">
        <v>0</v>
      </c>
      <c r="H23" s="111">
        <v>0</v>
      </c>
      <c r="I23" s="111">
        <v>0</v>
      </c>
      <c r="J23" s="111">
        <v>0</v>
      </c>
      <c r="K23" s="111">
        <v>0</v>
      </c>
      <c r="L23" s="111">
        <v>0</v>
      </c>
      <c r="M23" s="111">
        <v>0</v>
      </c>
      <c r="N23" s="111">
        <v>0</v>
      </c>
      <c r="O23" s="111">
        <v>0</v>
      </c>
      <c r="P23" s="111">
        <v>0</v>
      </c>
    </row>
    <row r="24" spans="1:18">
      <c r="A24" s="112" t="s">
        <v>2</v>
      </c>
      <c r="B24" s="58"/>
      <c r="C24" s="59"/>
      <c r="D24" s="113">
        <v>55629.007111901999</v>
      </c>
      <c r="E24" s="113">
        <v>63912.490701187722</v>
      </c>
      <c r="F24" s="113">
        <v>63912.490701187722</v>
      </c>
      <c r="G24" s="113">
        <v>97214.071892680047</v>
      </c>
      <c r="H24" s="113">
        <v>69163.115671780062</v>
      </c>
      <c r="I24" s="113">
        <v>69258.533882980046</v>
      </c>
      <c r="J24" s="113">
        <v>69492.215861380042</v>
      </c>
      <c r="K24" s="113">
        <v>69597.419071180047</v>
      </c>
      <c r="L24" s="113">
        <v>69798.793184380047</v>
      </c>
      <c r="M24" s="113">
        <v>98279.449802380055</v>
      </c>
      <c r="N24" s="113">
        <v>69931.283456380042</v>
      </c>
      <c r="O24" s="113">
        <v>76048.476689380041</v>
      </c>
      <c r="P24" s="113">
        <v>872237.34802679799</v>
      </c>
    </row>
    <row r="25" spans="1:18">
      <c r="A25" s="68"/>
      <c r="B25" s="68"/>
      <c r="C25" s="56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3"/>
    </row>
    <row r="26" spans="1:18" outlineLevel="1">
      <c r="A26" s="68" t="s">
        <v>3</v>
      </c>
      <c r="B26" s="68"/>
      <c r="C26" s="56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3"/>
    </row>
    <row r="27" spans="1:18" outlineLevel="1">
      <c r="A27" s="68"/>
      <c r="B27" s="56" t="s">
        <v>7</v>
      </c>
      <c r="C27" s="56"/>
      <c r="D27" s="111">
        <v>1040</v>
      </c>
      <c r="E27" s="111">
        <v>0</v>
      </c>
      <c r="F27" s="111">
        <v>140</v>
      </c>
      <c r="G27" s="111">
        <v>260</v>
      </c>
      <c r="H27" s="111">
        <v>0</v>
      </c>
      <c r="I27" s="111">
        <v>0</v>
      </c>
      <c r="J27" s="111">
        <v>0</v>
      </c>
      <c r="K27" s="111">
        <v>0</v>
      </c>
      <c r="L27" s="111">
        <v>0</v>
      </c>
      <c r="M27" s="111">
        <v>0</v>
      </c>
      <c r="N27" s="111">
        <v>0</v>
      </c>
      <c r="O27" s="111">
        <v>300</v>
      </c>
      <c r="P27" s="111">
        <v>1740</v>
      </c>
      <c r="Q27" s="269"/>
    </row>
    <row r="28" spans="1:18" outlineLevel="1">
      <c r="A28" s="68"/>
      <c r="B28" s="56" t="s">
        <v>211</v>
      </c>
      <c r="C28" s="56"/>
      <c r="D28" s="111">
        <v>10196</v>
      </c>
      <c r="E28" s="111">
        <v>10196</v>
      </c>
      <c r="F28" s="111">
        <v>15696</v>
      </c>
      <c r="G28" s="111">
        <v>10196</v>
      </c>
      <c r="H28" s="111">
        <v>10696</v>
      </c>
      <c r="I28" s="111">
        <v>10721</v>
      </c>
      <c r="J28" s="111">
        <v>10721</v>
      </c>
      <c r="K28" s="111">
        <v>10721</v>
      </c>
      <c r="L28" s="111">
        <v>11221</v>
      </c>
      <c r="M28" s="111">
        <v>11221</v>
      </c>
      <c r="N28" s="111">
        <v>11246</v>
      </c>
      <c r="O28" s="111">
        <v>11242</v>
      </c>
      <c r="P28" s="111">
        <v>134073</v>
      </c>
    </row>
    <row r="29" spans="1:18" outlineLevel="1">
      <c r="A29" s="68"/>
      <c r="B29" s="56" t="s">
        <v>212</v>
      </c>
      <c r="C29" s="56"/>
      <c r="D29" s="111">
        <v>0</v>
      </c>
      <c r="E29" s="111">
        <v>6578</v>
      </c>
      <c r="F29" s="111">
        <v>0</v>
      </c>
      <c r="G29" s="111">
        <v>0</v>
      </c>
      <c r="H29" s="111">
        <v>6578</v>
      </c>
      <c r="I29" s="111">
        <v>0</v>
      </c>
      <c r="J29" s="111">
        <v>0</v>
      </c>
      <c r="K29" s="111">
        <v>6578</v>
      </c>
      <c r="L29" s="111">
        <v>0</v>
      </c>
      <c r="M29" s="111">
        <v>0</v>
      </c>
      <c r="N29" s="111">
        <v>6578</v>
      </c>
      <c r="O29" s="111">
        <v>0</v>
      </c>
      <c r="P29" s="111">
        <v>26312</v>
      </c>
    </row>
    <row r="30" spans="1:18" outlineLevel="1">
      <c r="A30" s="68"/>
      <c r="B30" s="56" t="s">
        <v>213</v>
      </c>
      <c r="C30" s="56"/>
      <c r="D30" s="111">
        <v>0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111">
        <v>0</v>
      </c>
      <c r="M30" s="111">
        <v>0</v>
      </c>
      <c r="N30" s="111">
        <v>0</v>
      </c>
      <c r="O30" s="111">
        <v>0</v>
      </c>
      <c r="P30" s="111">
        <v>0</v>
      </c>
    </row>
    <row r="31" spans="1:18" outlineLevel="1">
      <c r="A31" s="68"/>
      <c r="B31" s="56" t="s">
        <v>134</v>
      </c>
      <c r="C31" s="56"/>
      <c r="D31" s="111">
        <v>270</v>
      </c>
      <c r="E31" s="111">
        <v>0</v>
      </c>
      <c r="F31" s="111">
        <v>120</v>
      </c>
      <c r="G31" s="111">
        <v>150</v>
      </c>
      <c r="H31" s="111">
        <v>120</v>
      </c>
      <c r="I31" s="111">
        <v>0</v>
      </c>
      <c r="J31" s="111">
        <v>270</v>
      </c>
      <c r="K31" s="111">
        <v>0</v>
      </c>
      <c r="L31" s="111">
        <v>120</v>
      </c>
      <c r="M31" s="111">
        <v>150</v>
      </c>
      <c r="N31" s="111">
        <v>120</v>
      </c>
      <c r="O31" s="111">
        <v>0</v>
      </c>
      <c r="P31" s="111">
        <v>1320</v>
      </c>
    </row>
    <row r="32" spans="1:18" outlineLevel="1">
      <c r="A32" s="68"/>
      <c r="B32" s="56" t="s">
        <v>205</v>
      </c>
      <c r="C32" s="56"/>
      <c r="D32" s="111">
        <v>0</v>
      </c>
      <c r="E32" s="111">
        <v>0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11">
        <v>0</v>
      </c>
      <c r="L32" s="111">
        <v>0</v>
      </c>
      <c r="M32" s="111">
        <v>0</v>
      </c>
      <c r="N32" s="111">
        <v>0</v>
      </c>
      <c r="O32" s="111">
        <v>0</v>
      </c>
      <c r="P32" s="111">
        <v>0</v>
      </c>
    </row>
    <row r="33" spans="1:16" outlineLevel="1">
      <c r="A33" s="68"/>
      <c r="B33" s="56" t="s">
        <v>85</v>
      </c>
      <c r="C33" s="56"/>
      <c r="D33" s="111">
        <v>425</v>
      </c>
      <c r="E33" s="111">
        <v>75</v>
      </c>
      <c r="F33" s="111">
        <v>60</v>
      </c>
      <c r="G33" s="111">
        <v>40</v>
      </c>
      <c r="H33" s="111">
        <v>0</v>
      </c>
      <c r="I33" s="111">
        <v>125</v>
      </c>
      <c r="J33" s="111">
        <v>80</v>
      </c>
      <c r="K33" s="111">
        <v>40</v>
      </c>
      <c r="L33" s="111">
        <v>40</v>
      </c>
      <c r="M33" s="111">
        <v>50</v>
      </c>
      <c r="N33" s="111">
        <v>40</v>
      </c>
      <c r="O33" s="111">
        <v>0</v>
      </c>
      <c r="P33" s="111">
        <v>975</v>
      </c>
    </row>
    <row r="34" spans="1:16" outlineLevel="1">
      <c r="A34" s="68"/>
      <c r="B34" s="56" t="s">
        <v>89</v>
      </c>
      <c r="C34" s="56"/>
      <c r="D34" s="111">
        <v>0</v>
      </c>
      <c r="E34" s="111">
        <v>0</v>
      </c>
      <c r="F34" s="111">
        <v>0</v>
      </c>
      <c r="G34" s="111">
        <v>0</v>
      </c>
      <c r="H34" s="111">
        <v>0</v>
      </c>
      <c r="I34" s="111">
        <v>0</v>
      </c>
      <c r="J34" s="111">
        <v>0</v>
      </c>
      <c r="K34" s="111">
        <v>0</v>
      </c>
      <c r="L34" s="111">
        <v>0</v>
      </c>
      <c r="M34" s="111">
        <v>0</v>
      </c>
      <c r="N34" s="111">
        <v>225</v>
      </c>
      <c r="O34" s="111">
        <v>75</v>
      </c>
      <c r="P34" s="111">
        <v>300</v>
      </c>
    </row>
    <row r="35" spans="1:16" outlineLevel="1">
      <c r="A35" s="68"/>
      <c r="B35" s="56" t="s">
        <v>90</v>
      </c>
      <c r="C35" s="56"/>
      <c r="D35" s="111">
        <v>1500</v>
      </c>
      <c r="E35" s="111">
        <v>0</v>
      </c>
      <c r="F35" s="111">
        <v>3000</v>
      </c>
      <c r="G35" s="111">
        <v>0</v>
      </c>
      <c r="H35" s="111">
        <v>0</v>
      </c>
      <c r="I35" s="111">
        <v>3000</v>
      </c>
      <c r="J35" s="111">
        <v>0</v>
      </c>
      <c r="K35" s="111">
        <v>0</v>
      </c>
      <c r="L35" s="111">
        <v>3000</v>
      </c>
      <c r="M35" s="111">
        <v>0</v>
      </c>
      <c r="N35" s="111">
        <v>3000</v>
      </c>
      <c r="O35" s="111">
        <v>0</v>
      </c>
      <c r="P35" s="111">
        <v>13500</v>
      </c>
    </row>
    <row r="36" spans="1:16" outlineLevel="1">
      <c r="A36" s="68"/>
      <c r="B36" s="56" t="s">
        <v>83</v>
      </c>
      <c r="C36" s="56"/>
      <c r="D36" s="111">
        <v>0</v>
      </c>
      <c r="E36" s="111">
        <v>0</v>
      </c>
      <c r="F36" s="111">
        <v>0</v>
      </c>
      <c r="G36" s="111">
        <v>0</v>
      </c>
      <c r="H36" s="111">
        <v>0</v>
      </c>
      <c r="I36" s="111">
        <v>0</v>
      </c>
      <c r="J36" s="111">
        <v>0</v>
      </c>
      <c r="K36" s="111">
        <v>0</v>
      </c>
      <c r="L36" s="111">
        <v>0</v>
      </c>
      <c r="M36" s="111">
        <v>0</v>
      </c>
      <c r="N36" s="111">
        <v>0</v>
      </c>
      <c r="O36" s="111">
        <v>0</v>
      </c>
      <c r="P36" s="111">
        <v>0</v>
      </c>
    </row>
    <row r="37" spans="1:16" outlineLevel="1">
      <c r="A37" s="68"/>
      <c r="B37" s="56" t="s">
        <v>142</v>
      </c>
      <c r="C37" s="56"/>
      <c r="D37" s="111">
        <v>500</v>
      </c>
      <c r="E37" s="111">
        <v>460</v>
      </c>
      <c r="F37" s="111">
        <v>0</v>
      </c>
      <c r="G37" s="111">
        <v>0</v>
      </c>
      <c r="H37" s="111">
        <v>0</v>
      </c>
      <c r="I37" s="111">
        <v>0</v>
      </c>
      <c r="J37" s="111">
        <v>960</v>
      </c>
      <c r="K37" s="111">
        <v>600</v>
      </c>
      <c r="L37" s="111">
        <v>0</v>
      </c>
      <c r="M37" s="111">
        <v>300</v>
      </c>
      <c r="N37" s="111">
        <v>0</v>
      </c>
      <c r="O37" s="111">
        <v>400</v>
      </c>
      <c r="P37" s="111">
        <v>3220</v>
      </c>
    </row>
    <row r="38" spans="1:16" outlineLevel="1">
      <c r="A38" s="68"/>
      <c r="B38" s="56" t="s">
        <v>120</v>
      </c>
      <c r="C38" s="56"/>
      <c r="D38" s="111">
        <v>525</v>
      </c>
      <c r="E38" s="111">
        <v>525</v>
      </c>
      <c r="F38" s="111">
        <v>525</v>
      </c>
      <c r="G38" s="111">
        <v>525</v>
      </c>
      <c r="H38" s="111">
        <v>525</v>
      </c>
      <c r="I38" s="111">
        <v>525</v>
      </c>
      <c r="J38" s="111">
        <v>550</v>
      </c>
      <c r="K38" s="111">
        <v>550</v>
      </c>
      <c r="L38" s="111">
        <v>550</v>
      </c>
      <c r="M38" s="111">
        <v>550</v>
      </c>
      <c r="N38" s="111">
        <v>550</v>
      </c>
      <c r="O38" s="111">
        <v>550</v>
      </c>
      <c r="P38" s="111">
        <v>6450</v>
      </c>
    </row>
    <row r="39" spans="1:16" outlineLevel="1">
      <c r="A39" s="68"/>
      <c r="B39" s="56" t="s">
        <v>128</v>
      </c>
      <c r="C39" s="56"/>
      <c r="D39" s="111">
        <v>0</v>
      </c>
      <c r="E39" s="111">
        <v>0</v>
      </c>
      <c r="F39" s="111">
        <v>0</v>
      </c>
      <c r="G39" s="111">
        <v>0</v>
      </c>
      <c r="H39" s="111">
        <v>0</v>
      </c>
      <c r="I39" s="111">
        <v>0</v>
      </c>
      <c r="J39" s="111">
        <v>0</v>
      </c>
      <c r="K39" s="111">
        <v>0</v>
      </c>
      <c r="L39" s="111">
        <v>0</v>
      </c>
      <c r="M39" s="111">
        <v>0</v>
      </c>
      <c r="N39" s="111">
        <v>0</v>
      </c>
      <c r="O39" s="111">
        <v>0</v>
      </c>
      <c r="P39" s="111">
        <v>0</v>
      </c>
    </row>
    <row r="40" spans="1:16" outlineLevel="1">
      <c r="A40" s="68"/>
      <c r="B40" s="56" t="s">
        <v>111</v>
      </c>
      <c r="C40" s="56"/>
      <c r="D40" s="111">
        <v>325</v>
      </c>
      <c r="E40" s="111">
        <v>325</v>
      </c>
      <c r="F40" s="111">
        <v>325</v>
      </c>
      <c r="G40" s="111">
        <v>325</v>
      </c>
      <c r="H40" s="111">
        <v>350</v>
      </c>
      <c r="I40" s="111">
        <v>350</v>
      </c>
      <c r="J40" s="111">
        <v>350</v>
      </c>
      <c r="K40" s="111">
        <v>350</v>
      </c>
      <c r="L40" s="111">
        <v>375</v>
      </c>
      <c r="M40" s="111">
        <v>375</v>
      </c>
      <c r="N40" s="111">
        <v>375</v>
      </c>
      <c r="O40" s="111">
        <v>375</v>
      </c>
      <c r="P40" s="111">
        <v>4200</v>
      </c>
    </row>
    <row r="41" spans="1:16" outlineLevel="1">
      <c r="A41" s="68"/>
      <c r="B41" s="56" t="s">
        <v>112</v>
      </c>
      <c r="C41" s="56"/>
      <c r="D41" s="111">
        <v>0</v>
      </c>
      <c r="E41" s="111">
        <v>0</v>
      </c>
      <c r="F41" s="111">
        <v>10</v>
      </c>
      <c r="G41" s="111">
        <v>300</v>
      </c>
      <c r="H41" s="111">
        <v>0</v>
      </c>
      <c r="I41" s="111">
        <v>0</v>
      </c>
      <c r="J41" s="111">
        <v>300</v>
      </c>
      <c r="K41" s="111">
        <v>10</v>
      </c>
      <c r="L41" s="111">
        <v>0</v>
      </c>
      <c r="M41" s="111">
        <v>300</v>
      </c>
      <c r="N41" s="111">
        <v>0</v>
      </c>
      <c r="O41" s="111">
        <v>10</v>
      </c>
      <c r="P41" s="111">
        <v>930</v>
      </c>
    </row>
    <row r="42" spans="1:16" outlineLevel="1">
      <c r="A42" s="68"/>
      <c r="B42" s="56" t="s">
        <v>113</v>
      </c>
      <c r="C42" s="56"/>
      <c r="D42" s="111">
        <v>6312</v>
      </c>
      <c r="E42" s="111">
        <v>6512</v>
      </c>
      <c r="F42" s="111">
        <v>6312</v>
      </c>
      <c r="G42" s="111">
        <v>6362</v>
      </c>
      <c r="H42" s="111">
        <v>10362</v>
      </c>
      <c r="I42" s="111">
        <v>6362</v>
      </c>
      <c r="J42" s="111">
        <v>6362</v>
      </c>
      <c r="K42" s="111">
        <v>6562</v>
      </c>
      <c r="L42" s="111">
        <v>11062</v>
      </c>
      <c r="M42" s="111">
        <v>6562</v>
      </c>
      <c r="N42" s="111">
        <v>6812</v>
      </c>
      <c r="O42" s="111">
        <v>6812</v>
      </c>
      <c r="P42" s="111">
        <v>86394</v>
      </c>
    </row>
    <row r="43" spans="1:16" outlineLevel="1">
      <c r="A43" s="68"/>
      <c r="B43" s="56" t="s">
        <v>115</v>
      </c>
      <c r="C43" s="56"/>
      <c r="D43" s="111">
        <v>0</v>
      </c>
      <c r="E43" s="111">
        <v>0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111">
        <v>0</v>
      </c>
      <c r="M43" s="111">
        <v>0</v>
      </c>
      <c r="N43" s="111">
        <v>0</v>
      </c>
      <c r="O43" s="111">
        <v>0</v>
      </c>
      <c r="P43" s="111">
        <v>0</v>
      </c>
    </row>
    <row r="44" spans="1:16" outlineLevel="1">
      <c r="A44" s="68"/>
      <c r="B44" s="56" t="s">
        <v>144</v>
      </c>
      <c r="C44" s="56"/>
      <c r="D44" s="111">
        <v>300</v>
      </c>
      <c r="E44" s="111">
        <v>0</v>
      </c>
      <c r="F44" s="111">
        <v>0</v>
      </c>
      <c r="G44" s="111">
        <v>0</v>
      </c>
      <c r="H44" s="111">
        <v>300</v>
      </c>
      <c r="I44" s="111">
        <v>0</v>
      </c>
      <c r="J44" s="111">
        <v>300</v>
      </c>
      <c r="K44" s="111">
        <v>0</v>
      </c>
      <c r="L44" s="111">
        <v>0</v>
      </c>
      <c r="M44" s="111">
        <v>0</v>
      </c>
      <c r="N44" s="111">
        <v>300</v>
      </c>
      <c r="O44" s="111">
        <v>0</v>
      </c>
      <c r="P44" s="111">
        <v>1200</v>
      </c>
    </row>
    <row r="45" spans="1:16" outlineLevel="1">
      <c r="A45" s="68"/>
      <c r="B45" s="56" t="s">
        <v>40</v>
      </c>
      <c r="C45" s="56"/>
      <c r="D45" s="111">
        <v>75</v>
      </c>
      <c r="E45" s="111">
        <v>75</v>
      </c>
      <c r="F45" s="111">
        <v>75</v>
      </c>
      <c r="G45" s="111">
        <v>75</v>
      </c>
      <c r="H45" s="111">
        <v>75</v>
      </c>
      <c r="I45" s="111">
        <v>75</v>
      </c>
      <c r="J45" s="111">
        <v>80</v>
      </c>
      <c r="K45" s="111">
        <v>80</v>
      </c>
      <c r="L45" s="111">
        <v>80</v>
      </c>
      <c r="M45" s="111">
        <v>80</v>
      </c>
      <c r="N45" s="111">
        <v>80</v>
      </c>
      <c r="O45" s="111">
        <v>80</v>
      </c>
      <c r="P45" s="111">
        <v>930</v>
      </c>
    </row>
    <row r="46" spans="1:16" outlineLevel="1">
      <c r="A46" s="68"/>
      <c r="B46" s="56" t="s">
        <v>41</v>
      </c>
      <c r="C46" s="56"/>
      <c r="D46" s="111">
        <v>492</v>
      </c>
      <c r="E46" s="111">
        <v>492</v>
      </c>
      <c r="F46" s="111">
        <v>492</v>
      </c>
      <c r="G46" s="111">
        <v>492</v>
      </c>
      <c r="H46" s="111">
        <v>492</v>
      </c>
      <c r="I46" s="111">
        <v>492</v>
      </c>
      <c r="J46" s="111">
        <v>492</v>
      </c>
      <c r="K46" s="111">
        <v>492</v>
      </c>
      <c r="L46" s="111">
        <v>492</v>
      </c>
      <c r="M46" s="111">
        <v>492</v>
      </c>
      <c r="N46" s="111">
        <v>492</v>
      </c>
      <c r="O46" s="111">
        <v>492</v>
      </c>
      <c r="P46" s="111">
        <v>5904</v>
      </c>
    </row>
    <row r="47" spans="1:16" outlineLevel="1">
      <c r="A47" s="68"/>
      <c r="B47" s="56" t="s">
        <v>42</v>
      </c>
      <c r="C47" s="56"/>
      <c r="D47" s="111">
        <v>508</v>
      </c>
      <c r="E47" s="111">
        <v>508</v>
      </c>
      <c r="F47" s="111">
        <v>508</v>
      </c>
      <c r="G47" s="111">
        <v>508</v>
      </c>
      <c r="H47" s="111">
        <v>508</v>
      </c>
      <c r="I47" s="111">
        <v>508</v>
      </c>
      <c r="J47" s="111">
        <v>508</v>
      </c>
      <c r="K47" s="111">
        <v>508</v>
      </c>
      <c r="L47" s="111">
        <v>508</v>
      </c>
      <c r="M47" s="111">
        <v>508</v>
      </c>
      <c r="N47" s="111">
        <v>508</v>
      </c>
      <c r="O47" s="111">
        <v>508</v>
      </c>
      <c r="P47" s="111">
        <v>6096</v>
      </c>
    </row>
    <row r="48" spans="1:16" outlineLevel="1">
      <c r="A48" s="68"/>
      <c r="B48" s="56" t="s">
        <v>43</v>
      </c>
      <c r="C48" s="56"/>
      <c r="D48" s="111">
        <v>4845</v>
      </c>
      <c r="E48" s="111">
        <v>300</v>
      </c>
      <c r="F48" s="111">
        <v>300</v>
      </c>
      <c r="G48" s="111">
        <v>1700</v>
      </c>
      <c r="H48" s="111">
        <v>950</v>
      </c>
      <c r="I48" s="111">
        <v>300</v>
      </c>
      <c r="J48" s="111">
        <v>2650</v>
      </c>
      <c r="K48" s="111">
        <v>1650</v>
      </c>
      <c r="L48" s="111">
        <v>300</v>
      </c>
      <c r="M48" s="111">
        <v>1550</v>
      </c>
      <c r="N48" s="111">
        <v>950</v>
      </c>
      <c r="O48" s="111">
        <v>300</v>
      </c>
      <c r="P48" s="111">
        <v>15795</v>
      </c>
    </row>
    <row r="49" spans="1:16" outlineLevel="1">
      <c r="A49" s="68"/>
      <c r="B49" s="56" t="s">
        <v>73</v>
      </c>
      <c r="C49" s="56"/>
      <c r="D49" s="111">
        <v>1500</v>
      </c>
      <c r="E49" s="111">
        <v>0</v>
      </c>
      <c r="F49" s="111">
        <v>0</v>
      </c>
      <c r="G49" s="111">
        <v>0</v>
      </c>
      <c r="H49" s="111">
        <v>650</v>
      </c>
      <c r="I49" s="111">
        <v>0</v>
      </c>
      <c r="J49" s="111">
        <v>1200</v>
      </c>
      <c r="K49" s="111">
        <v>3200</v>
      </c>
      <c r="L49" s="111">
        <v>0</v>
      </c>
      <c r="M49" s="111">
        <v>650</v>
      </c>
      <c r="N49" s="111">
        <v>3200</v>
      </c>
      <c r="O49" s="111">
        <v>0</v>
      </c>
      <c r="P49" s="111">
        <v>10400</v>
      </c>
    </row>
    <row r="50" spans="1:16" outlineLevel="1">
      <c r="A50" s="68"/>
      <c r="B50" s="56" t="s">
        <v>221</v>
      </c>
      <c r="C50" s="56"/>
      <c r="D50" s="111">
        <v>400</v>
      </c>
      <c r="E50" s="111">
        <v>0</v>
      </c>
      <c r="F50" s="111">
        <v>0</v>
      </c>
      <c r="G50" s="111">
        <v>0</v>
      </c>
      <c r="H50" s="111">
        <v>0</v>
      </c>
      <c r="I50" s="111">
        <v>0</v>
      </c>
      <c r="J50" s="111">
        <v>0</v>
      </c>
      <c r="K50" s="111">
        <v>0</v>
      </c>
      <c r="L50" s="111">
        <v>0</v>
      </c>
      <c r="M50" s="111">
        <v>0</v>
      </c>
      <c r="N50" s="111">
        <v>0</v>
      </c>
      <c r="O50" s="111">
        <v>0</v>
      </c>
      <c r="P50" s="111">
        <v>400</v>
      </c>
    </row>
    <row r="51" spans="1:16" outlineLevel="1">
      <c r="A51" s="68"/>
      <c r="B51" s="56" t="s">
        <v>44</v>
      </c>
      <c r="C51" s="56"/>
      <c r="D51" s="111">
        <v>5555</v>
      </c>
      <c r="E51" s="111">
        <v>0</v>
      </c>
      <c r="F51" s="111">
        <v>0</v>
      </c>
      <c r="G51" s="111">
        <v>5555</v>
      </c>
      <c r="H51" s="111">
        <v>0</v>
      </c>
      <c r="I51" s="111">
        <v>0</v>
      </c>
      <c r="J51" s="111">
        <v>5555</v>
      </c>
      <c r="K51" s="111">
        <v>0</v>
      </c>
      <c r="L51" s="111">
        <v>0</v>
      </c>
      <c r="M51" s="111">
        <v>5555</v>
      </c>
      <c r="N51" s="111">
        <v>0</v>
      </c>
      <c r="O51" s="111">
        <v>0</v>
      </c>
      <c r="P51" s="111">
        <v>22220</v>
      </c>
    </row>
    <row r="52" spans="1:16">
      <c r="A52" s="112" t="s">
        <v>45</v>
      </c>
      <c r="B52" s="58"/>
      <c r="C52" s="59"/>
      <c r="D52" s="113">
        <v>34768</v>
      </c>
      <c r="E52" s="113">
        <v>26046</v>
      </c>
      <c r="F52" s="113">
        <v>27563</v>
      </c>
      <c r="G52" s="113">
        <v>26488</v>
      </c>
      <c r="H52" s="113">
        <v>31606</v>
      </c>
      <c r="I52" s="113">
        <v>22458</v>
      </c>
      <c r="J52" s="113">
        <v>30378</v>
      </c>
      <c r="K52" s="113">
        <v>31341</v>
      </c>
      <c r="L52" s="113">
        <v>27748</v>
      </c>
      <c r="M52" s="113">
        <v>28343</v>
      </c>
      <c r="N52" s="113">
        <v>34476</v>
      </c>
      <c r="O52" s="113">
        <v>21144</v>
      </c>
      <c r="P52" s="113">
        <v>342359</v>
      </c>
    </row>
    <row r="53" spans="1:16">
      <c r="A53" s="114"/>
      <c r="B53" s="60"/>
      <c r="C53" s="60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</row>
    <row r="54" spans="1:16">
      <c r="A54" s="112" t="s">
        <v>177</v>
      </c>
      <c r="B54" s="58"/>
      <c r="C54" s="59"/>
      <c r="D54" s="113">
        <v>90397.007111901999</v>
      </c>
      <c r="E54" s="113">
        <v>89958.490701187722</v>
      </c>
      <c r="F54" s="113">
        <v>91475.490701187722</v>
      </c>
      <c r="G54" s="113">
        <v>123702.07189268005</v>
      </c>
      <c r="H54" s="113">
        <v>100769.11567178006</v>
      </c>
      <c r="I54" s="113">
        <v>91716.533882980046</v>
      </c>
      <c r="J54" s="113">
        <v>99870.215861380042</v>
      </c>
      <c r="K54" s="113">
        <v>100938.41907118005</v>
      </c>
      <c r="L54" s="113">
        <v>97546.793184380047</v>
      </c>
      <c r="M54" s="113">
        <v>126622.44980238006</v>
      </c>
      <c r="N54" s="113">
        <v>104407.28345638004</v>
      </c>
      <c r="O54" s="113">
        <v>97192.476689380041</v>
      </c>
      <c r="P54" s="113">
        <v>1214596.3480267981</v>
      </c>
    </row>
    <row r="55" spans="1:16">
      <c r="A55" s="68"/>
      <c r="C55" s="56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3"/>
    </row>
    <row r="56" spans="1:16" outlineLevel="1">
      <c r="A56" s="68" t="s">
        <v>93</v>
      </c>
      <c r="C56" s="56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3"/>
    </row>
    <row r="57" spans="1:16" outlineLevel="1">
      <c r="A57" s="68"/>
      <c r="B57" s="56" t="s">
        <v>94</v>
      </c>
      <c r="C57" s="56"/>
      <c r="D57" s="111">
        <v>0</v>
      </c>
      <c r="E57" s="111">
        <v>0</v>
      </c>
      <c r="F57" s="111">
        <v>0</v>
      </c>
      <c r="G57" s="111">
        <v>0</v>
      </c>
      <c r="H57" s="111">
        <v>0</v>
      </c>
      <c r="I57" s="111">
        <v>0</v>
      </c>
      <c r="J57" s="111">
        <v>0</v>
      </c>
      <c r="K57" s="111">
        <v>0</v>
      </c>
      <c r="L57" s="111">
        <v>0</v>
      </c>
      <c r="M57" s="111">
        <v>0</v>
      </c>
      <c r="N57" s="111">
        <v>0</v>
      </c>
      <c r="O57" s="111">
        <v>0</v>
      </c>
      <c r="P57" s="111">
        <v>0</v>
      </c>
    </row>
    <row r="58" spans="1:16">
      <c r="A58" s="112" t="s">
        <v>96</v>
      </c>
      <c r="B58" s="58"/>
      <c r="C58" s="59"/>
      <c r="D58" s="113">
        <v>0</v>
      </c>
      <c r="E58" s="113">
        <v>0</v>
      </c>
      <c r="F58" s="113">
        <v>0</v>
      </c>
      <c r="G58" s="113">
        <v>0</v>
      </c>
      <c r="H58" s="113">
        <v>0</v>
      </c>
      <c r="I58" s="113">
        <v>0</v>
      </c>
      <c r="J58" s="113">
        <v>0</v>
      </c>
      <c r="K58" s="113">
        <v>0</v>
      </c>
      <c r="L58" s="113">
        <v>0</v>
      </c>
      <c r="M58" s="113">
        <v>0</v>
      </c>
      <c r="N58" s="113">
        <v>0</v>
      </c>
      <c r="O58" s="113">
        <v>0</v>
      </c>
      <c r="P58" s="113">
        <v>0</v>
      </c>
    </row>
    <row r="59" spans="1:16">
      <c r="A59" s="68"/>
      <c r="C59" s="56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3"/>
    </row>
    <row r="60" spans="1:16">
      <c r="A60" s="112" t="s">
        <v>189</v>
      </c>
      <c r="B60" s="61"/>
      <c r="C60" s="62"/>
      <c r="D60" s="113">
        <v>90397.007111901999</v>
      </c>
      <c r="E60" s="113">
        <v>89958.490701187722</v>
      </c>
      <c r="F60" s="113">
        <v>91475.490701187722</v>
      </c>
      <c r="G60" s="113">
        <v>123702.07189268005</v>
      </c>
      <c r="H60" s="113">
        <v>100769.11567178006</v>
      </c>
      <c r="I60" s="113">
        <v>91716.533882980046</v>
      </c>
      <c r="J60" s="113">
        <v>99870.215861380042</v>
      </c>
      <c r="K60" s="113">
        <v>100938.41907118005</v>
      </c>
      <c r="L60" s="113">
        <v>97546.793184380047</v>
      </c>
      <c r="M60" s="113">
        <v>126622.44980238006</v>
      </c>
      <c r="N60" s="113">
        <v>104407.28345638004</v>
      </c>
      <c r="O60" s="113">
        <v>97192.476689380041</v>
      </c>
      <c r="P60" s="113">
        <v>1214596.3480267981</v>
      </c>
    </row>
    <row r="61" spans="1:16">
      <c r="A61" s="68"/>
      <c r="C61" s="56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3"/>
    </row>
    <row r="62" spans="1:16">
      <c r="A62" s="112" t="s">
        <v>217</v>
      </c>
      <c r="B62" s="61"/>
      <c r="C62" s="62"/>
      <c r="D62" s="115">
        <v>-83497.007111901999</v>
      </c>
      <c r="E62" s="115">
        <v>-83058.490701187722</v>
      </c>
      <c r="F62" s="115">
        <v>-84575.490701187722</v>
      </c>
      <c r="G62" s="115">
        <v>-116802.07189268005</v>
      </c>
      <c r="H62" s="115">
        <v>-93869.115671780062</v>
      </c>
      <c r="I62" s="115">
        <v>-84816.533882980046</v>
      </c>
      <c r="J62" s="115">
        <v>-92970.215861380042</v>
      </c>
      <c r="K62" s="115">
        <v>-94038.419071180047</v>
      </c>
      <c r="L62" s="115">
        <v>-90646.793184380047</v>
      </c>
      <c r="M62" s="115">
        <v>-119722.44980238006</v>
      </c>
      <c r="N62" s="115">
        <v>-97507.283456380042</v>
      </c>
      <c r="O62" s="115">
        <v>-90292.476689380041</v>
      </c>
      <c r="P62" s="115">
        <v>-1131796.3480267981</v>
      </c>
    </row>
  </sheetData>
  <phoneticPr fontId="0" type="noConversion"/>
  <printOptions horizontalCentered="1"/>
  <pageMargins left="0" right="0" top="0.56999999999999995" bottom="0.56999999999999995" header="0.5" footer="0.5"/>
  <pageSetup scale="53" fitToHeight="2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view="pageBreakPreview" zoomScale="75" zoomScaleNormal="75" zoomScaleSheetLayoutView="75" workbookViewId="0">
      <pane xSplit="3" ySplit="9" topLeftCell="D10" activePane="bottomRight" state="frozen"/>
      <selection pane="topRight"/>
      <selection pane="bottomLeft"/>
      <selection pane="bottomRight"/>
    </sheetView>
  </sheetViews>
  <sheetFormatPr defaultRowHeight="15.75" outlineLevelRow="1"/>
  <cols>
    <col min="1" max="1" width="5.125" style="56" customWidth="1"/>
    <col min="2" max="2" width="10.625" style="56" customWidth="1"/>
    <col min="3" max="3" width="46.25" style="56" bestFit="1" customWidth="1"/>
    <col min="4" max="5" width="13.875" style="56" customWidth="1"/>
    <col min="6" max="8" width="17.75" style="56" bestFit="1" customWidth="1"/>
    <col min="9" max="11" width="15.25" style="56" bestFit="1" customWidth="1"/>
    <col min="12" max="12" width="18.5" style="56" customWidth="1"/>
    <col min="13" max="14" width="13.875" style="56" customWidth="1"/>
    <col min="15" max="15" width="16.5" style="56" customWidth="1"/>
    <col min="16" max="16" width="18.875" style="56" bestFit="1" customWidth="1"/>
    <col min="17" max="17" width="11.625" style="56" customWidth="1"/>
    <col min="18" max="16384" width="9" style="56"/>
  </cols>
  <sheetData>
    <row r="1" spans="1:16" ht="18.75">
      <c r="A1" s="65" t="s">
        <v>131</v>
      </c>
    </row>
    <row r="2" spans="1:16" ht="18.75">
      <c r="A2" s="65" t="s">
        <v>132</v>
      </c>
    </row>
    <row r="3" spans="1:16" ht="18.75">
      <c r="A3" s="267" t="s">
        <v>326</v>
      </c>
    </row>
    <row r="4" spans="1:16" ht="18.75">
      <c r="B4" s="65"/>
    </row>
    <row r="5" spans="1:16" ht="18.75">
      <c r="B5" s="109" t="s">
        <v>356</v>
      </c>
    </row>
    <row r="6" spans="1:16" ht="18.75">
      <c r="B6" s="65"/>
    </row>
    <row r="8" spans="1:16"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>
        <v>2013</v>
      </c>
    </row>
    <row r="9" spans="1:16">
      <c r="A9" s="68" t="s">
        <v>11</v>
      </c>
      <c r="D9" s="69">
        <v>41213</v>
      </c>
      <c r="E9" s="69">
        <v>41243</v>
      </c>
      <c r="F9" s="69">
        <v>41274</v>
      </c>
      <c r="G9" s="69">
        <v>41305</v>
      </c>
      <c r="H9" s="69">
        <v>41333</v>
      </c>
      <c r="I9" s="69">
        <v>41364</v>
      </c>
      <c r="J9" s="69">
        <v>41394</v>
      </c>
      <c r="K9" s="69">
        <v>41425</v>
      </c>
      <c r="L9" s="69">
        <v>41455</v>
      </c>
      <c r="M9" s="69">
        <v>41486</v>
      </c>
      <c r="N9" s="69">
        <v>41517</v>
      </c>
      <c r="O9" s="69">
        <v>41547</v>
      </c>
      <c r="P9" s="70" t="s">
        <v>12</v>
      </c>
    </row>
    <row r="10" spans="1:16">
      <c r="A10" s="68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3"/>
    </row>
    <row r="11" spans="1:16" outlineLevel="1">
      <c r="A11" s="68" t="s">
        <v>1</v>
      </c>
      <c r="B11" s="68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3"/>
    </row>
    <row r="12" spans="1:16" outlineLevel="1">
      <c r="A12" s="68"/>
      <c r="B12" s="56" t="s">
        <v>173</v>
      </c>
      <c r="D12" s="110">
        <v>0</v>
      </c>
      <c r="E12" s="110">
        <v>0</v>
      </c>
      <c r="F12" s="110">
        <v>0</v>
      </c>
      <c r="G12" s="110">
        <v>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  <c r="N12" s="110">
        <v>0</v>
      </c>
      <c r="O12" s="110">
        <v>0</v>
      </c>
      <c r="P12" s="110">
        <v>0</v>
      </c>
    </row>
    <row r="13" spans="1:16" outlineLevel="1">
      <c r="A13" s="68"/>
      <c r="B13" s="56" t="s">
        <v>174</v>
      </c>
      <c r="D13" s="111">
        <v>0</v>
      </c>
      <c r="E13" s="111">
        <v>0</v>
      </c>
      <c r="F13" s="111">
        <v>0</v>
      </c>
      <c r="G13" s="111">
        <v>0</v>
      </c>
      <c r="H13" s="111">
        <v>0</v>
      </c>
      <c r="I13" s="111">
        <v>0</v>
      </c>
      <c r="J13" s="111">
        <v>0</v>
      </c>
      <c r="K13" s="111">
        <v>0</v>
      </c>
      <c r="L13" s="111">
        <v>0</v>
      </c>
      <c r="M13" s="111">
        <v>0</v>
      </c>
      <c r="N13" s="111">
        <v>0</v>
      </c>
      <c r="O13" s="111">
        <v>0</v>
      </c>
      <c r="P13" s="111">
        <v>0</v>
      </c>
    </row>
    <row r="14" spans="1:16" outlineLevel="1">
      <c r="A14" s="68"/>
      <c r="B14" s="56" t="s">
        <v>175</v>
      </c>
      <c r="D14" s="111">
        <v>0</v>
      </c>
      <c r="E14" s="111">
        <v>0</v>
      </c>
      <c r="F14" s="111">
        <v>0</v>
      </c>
      <c r="G14" s="111">
        <v>0</v>
      </c>
      <c r="H14" s="111">
        <v>0</v>
      </c>
      <c r="I14" s="111">
        <v>0</v>
      </c>
      <c r="J14" s="111">
        <v>0</v>
      </c>
      <c r="K14" s="111">
        <v>0</v>
      </c>
      <c r="L14" s="111">
        <v>0</v>
      </c>
      <c r="M14" s="111">
        <v>0</v>
      </c>
      <c r="N14" s="111">
        <v>0</v>
      </c>
      <c r="O14" s="111">
        <v>0</v>
      </c>
      <c r="P14" s="111">
        <v>0</v>
      </c>
    </row>
    <row r="15" spans="1:16" outlineLevel="1">
      <c r="A15" s="68"/>
      <c r="B15" s="56" t="s">
        <v>49</v>
      </c>
      <c r="D15" s="111">
        <v>0</v>
      </c>
      <c r="E15" s="111">
        <v>0</v>
      </c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0</v>
      </c>
      <c r="O15" s="111">
        <v>0</v>
      </c>
      <c r="P15" s="111">
        <v>0</v>
      </c>
    </row>
    <row r="16" spans="1:16" outlineLevel="1">
      <c r="A16" s="68"/>
      <c r="B16" s="56" t="s">
        <v>51</v>
      </c>
      <c r="D16" s="111">
        <v>0</v>
      </c>
      <c r="E16" s="111">
        <v>0</v>
      </c>
      <c r="F16" s="111">
        <v>0</v>
      </c>
      <c r="G16" s="111">
        <v>0</v>
      </c>
      <c r="H16" s="111">
        <v>0</v>
      </c>
      <c r="I16" s="111">
        <v>0</v>
      </c>
      <c r="J16" s="111">
        <v>0</v>
      </c>
      <c r="K16" s="111">
        <v>0</v>
      </c>
      <c r="L16" s="111">
        <v>0</v>
      </c>
      <c r="M16" s="111">
        <v>0</v>
      </c>
      <c r="N16" s="111">
        <v>0</v>
      </c>
      <c r="O16" s="111">
        <v>0</v>
      </c>
      <c r="P16" s="111">
        <v>0</v>
      </c>
    </row>
    <row r="17" spans="1:16" outlineLevel="1">
      <c r="A17" s="68"/>
      <c r="B17" s="56" t="s">
        <v>52</v>
      </c>
      <c r="D17" s="111">
        <v>0</v>
      </c>
      <c r="E17" s="111">
        <v>0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  <c r="N17" s="111">
        <v>0</v>
      </c>
      <c r="O17" s="111">
        <v>0</v>
      </c>
      <c r="P17" s="111">
        <v>0</v>
      </c>
    </row>
    <row r="18" spans="1:16" outlineLevel="1">
      <c r="A18" s="68"/>
      <c r="B18" s="56" t="s">
        <v>53</v>
      </c>
      <c r="D18" s="111">
        <v>0</v>
      </c>
      <c r="E18" s="111">
        <v>0</v>
      </c>
      <c r="F18" s="111">
        <v>0</v>
      </c>
      <c r="G18" s="111">
        <v>0</v>
      </c>
      <c r="H18" s="111">
        <v>0</v>
      </c>
      <c r="I18" s="111">
        <v>0</v>
      </c>
      <c r="J18" s="111">
        <v>0</v>
      </c>
      <c r="K18" s="111">
        <v>0</v>
      </c>
      <c r="L18" s="111">
        <v>0</v>
      </c>
      <c r="M18" s="111">
        <v>0</v>
      </c>
      <c r="N18" s="111">
        <v>0</v>
      </c>
      <c r="O18" s="111">
        <v>0</v>
      </c>
      <c r="P18" s="111">
        <v>0</v>
      </c>
    </row>
    <row r="19" spans="1:16">
      <c r="A19" s="112" t="s">
        <v>54</v>
      </c>
      <c r="B19" s="58"/>
      <c r="C19" s="59"/>
      <c r="D19" s="113">
        <v>0</v>
      </c>
      <c r="E19" s="113">
        <v>0</v>
      </c>
      <c r="F19" s="113">
        <v>0</v>
      </c>
      <c r="G19" s="113">
        <v>0</v>
      </c>
      <c r="H19" s="113">
        <v>0</v>
      </c>
      <c r="I19" s="113">
        <v>0</v>
      </c>
      <c r="J19" s="113">
        <v>0</v>
      </c>
      <c r="K19" s="113">
        <v>0</v>
      </c>
      <c r="L19" s="113">
        <v>0</v>
      </c>
      <c r="M19" s="113">
        <v>0</v>
      </c>
      <c r="N19" s="113">
        <v>0</v>
      </c>
      <c r="O19" s="113">
        <v>0</v>
      </c>
      <c r="P19" s="194">
        <v>0</v>
      </c>
    </row>
    <row r="20" spans="1:16">
      <c r="A20" s="68"/>
      <c r="B20" s="68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3"/>
    </row>
    <row r="21" spans="1:16" outlineLevel="1">
      <c r="A21" s="68" t="s">
        <v>55</v>
      </c>
      <c r="B21" s="68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3"/>
    </row>
    <row r="22" spans="1:16" outlineLevel="1">
      <c r="A22" s="68"/>
      <c r="B22" s="56" t="s">
        <v>56</v>
      </c>
      <c r="D22" s="111">
        <v>6958.4857142857136</v>
      </c>
      <c r="E22" s="111">
        <v>8471.1999999999989</v>
      </c>
      <c r="F22" s="111">
        <v>8471.1999999999989</v>
      </c>
      <c r="G22" s="111">
        <v>12706.8</v>
      </c>
      <c r="H22" s="111">
        <v>8471.1999999999989</v>
      </c>
      <c r="I22" s="111">
        <v>8471.1999999999989</v>
      </c>
      <c r="J22" s="111">
        <v>8644.384</v>
      </c>
      <c r="K22" s="111">
        <v>8644.384</v>
      </c>
      <c r="L22" s="111">
        <v>8644.384</v>
      </c>
      <c r="M22" s="111">
        <v>12966.576000000001</v>
      </c>
      <c r="N22" s="111">
        <v>8644.384</v>
      </c>
      <c r="O22" s="111">
        <v>9570.5679999999993</v>
      </c>
      <c r="P22" s="111">
        <v>110664.76571428571</v>
      </c>
    </row>
    <row r="23" spans="1:16" outlineLevel="1">
      <c r="A23" s="68"/>
      <c r="B23" s="56" t="s">
        <v>57</v>
      </c>
      <c r="D23" s="111">
        <v>390.15359999999998</v>
      </c>
      <c r="E23" s="111">
        <v>474.96960000000001</v>
      </c>
      <c r="F23" s="111">
        <v>474.96960000000001</v>
      </c>
      <c r="G23" s="111">
        <v>712.45440000000008</v>
      </c>
      <c r="H23" s="111">
        <v>474.96960000000001</v>
      </c>
      <c r="I23" s="111">
        <v>474.96960000000001</v>
      </c>
      <c r="J23" s="111">
        <v>487.43884800000001</v>
      </c>
      <c r="K23" s="111">
        <v>487.43884800000001</v>
      </c>
      <c r="L23" s="111">
        <v>487.43884800000001</v>
      </c>
      <c r="M23" s="111">
        <v>731.15827200000001</v>
      </c>
      <c r="N23" s="111">
        <v>487.43884800000001</v>
      </c>
      <c r="O23" s="111">
        <v>539.66443885714284</v>
      </c>
      <c r="P23" s="111">
        <v>6223.0645028571416</v>
      </c>
    </row>
    <row r="24" spans="1:16" outlineLevel="1">
      <c r="A24" s="68"/>
      <c r="B24" s="56" t="s">
        <v>58</v>
      </c>
      <c r="D24" s="111">
        <v>0</v>
      </c>
      <c r="E24" s="111">
        <v>0</v>
      </c>
      <c r="F24" s="111">
        <v>0</v>
      </c>
      <c r="G24" s="111">
        <v>0</v>
      </c>
      <c r="H24" s="111">
        <v>0</v>
      </c>
      <c r="I24" s="111">
        <v>0</v>
      </c>
      <c r="J24" s="111">
        <v>0</v>
      </c>
      <c r="K24" s="111">
        <v>0</v>
      </c>
      <c r="L24" s="111">
        <v>0</v>
      </c>
      <c r="M24" s="111">
        <v>0</v>
      </c>
      <c r="N24" s="111">
        <v>0</v>
      </c>
      <c r="O24" s="111">
        <v>0</v>
      </c>
      <c r="P24" s="111">
        <v>0</v>
      </c>
    </row>
    <row r="25" spans="1:16" outlineLevel="1">
      <c r="A25" s="68"/>
      <c r="B25" s="56" t="s">
        <v>59</v>
      </c>
      <c r="D25" s="111">
        <v>0</v>
      </c>
      <c r="E25" s="111">
        <v>0</v>
      </c>
      <c r="F25" s="111">
        <v>0</v>
      </c>
      <c r="G25" s="111">
        <v>0</v>
      </c>
      <c r="H25" s="111">
        <v>0</v>
      </c>
      <c r="I25" s="111">
        <v>0</v>
      </c>
      <c r="J25" s="111">
        <v>0</v>
      </c>
      <c r="K25" s="111">
        <v>0</v>
      </c>
      <c r="L25" s="111">
        <v>0</v>
      </c>
      <c r="M25" s="111">
        <v>0</v>
      </c>
      <c r="N25" s="111">
        <v>0</v>
      </c>
      <c r="O25" s="111">
        <v>0</v>
      </c>
      <c r="P25" s="111">
        <v>0</v>
      </c>
    </row>
    <row r="26" spans="1:16" outlineLevel="1">
      <c r="A26" s="68"/>
      <c r="B26" s="56" t="s">
        <v>60</v>
      </c>
      <c r="D26" s="111">
        <v>684.38197439999988</v>
      </c>
      <c r="E26" s="111">
        <v>684.38197439999988</v>
      </c>
      <c r="F26" s="111">
        <v>684.38197439999988</v>
      </c>
      <c r="G26" s="111">
        <v>1026.5729615999999</v>
      </c>
      <c r="H26" s="111">
        <v>684.38197439999988</v>
      </c>
      <c r="I26" s="111">
        <v>684.38197439999988</v>
      </c>
      <c r="J26" s="111">
        <v>698.58444787200006</v>
      </c>
      <c r="K26" s="111">
        <v>698.58444787200006</v>
      </c>
      <c r="L26" s="111">
        <v>698.58444787200006</v>
      </c>
      <c r="M26" s="111">
        <v>1047.8766718080001</v>
      </c>
      <c r="N26" s="111">
        <v>698.58444787200006</v>
      </c>
      <c r="O26" s="111">
        <v>773.43278157257146</v>
      </c>
      <c r="P26" s="111">
        <v>9064.1300784685718</v>
      </c>
    </row>
    <row r="27" spans="1:16" outlineLevel="1">
      <c r="A27" s="68"/>
      <c r="B27" s="56" t="s">
        <v>236</v>
      </c>
      <c r="D27" s="111">
        <v>583.29025791999993</v>
      </c>
      <c r="E27" s="111">
        <v>583.29025791999993</v>
      </c>
      <c r="F27" s="111">
        <v>583.29025791999993</v>
      </c>
      <c r="G27" s="111">
        <v>878.96116319999987</v>
      </c>
      <c r="H27" s="111">
        <v>585.97410879999995</v>
      </c>
      <c r="I27" s="111">
        <v>585.97410879999995</v>
      </c>
      <c r="J27" s="111">
        <v>598.13439654399997</v>
      </c>
      <c r="K27" s="111">
        <v>598.13439654399997</v>
      </c>
      <c r="L27" s="111">
        <v>598.13439654399997</v>
      </c>
      <c r="M27" s="111">
        <v>897.2015948159999</v>
      </c>
      <c r="N27" s="111">
        <v>598.13439654399997</v>
      </c>
      <c r="O27" s="111">
        <v>662.22022474514279</v>
      </c>
      <c r="P27" s="111">
        <v>7752.7395602971428</v>
      </c>
    </row>
    <row r="28" spans="1:16" outlineLevel="1">
      <c r="A28" s="68"/>
      <c r="B28" s="56" t="s">
        <v>70</v>
      </c>
      <c r="D28" s="111">
        <v>798.36846263269342</v>
      </c>
      <c r="E28" s="111">
        <v>798.36846263269342</v>
      </c>
      <c r="F28" s="111">
        <v>798.36846263269342</v>
      </c>
      <c r="G28" s="111">
        <v>872.23250203066959</v>
      </c>
      <c r="H28" s="111">
        <v>872.23250203066959</v>
      </c>
      <c r="I28" s="111">
        <v>872.23250203066959</v>
      </c>
      <c r="J28" s="111">
        <v>872.23250203066959</v>
      </c>
      <c r="K28" s="111">
        <v>872.23250203066959</v>
      </c>
      <c r="L28" s="111">
        <v>872.23250203066959</v>
      </c>
      <c r="M28" s="111">
        <v>872.23250203066959</v>
      </c>
      <c r="N28" s="111">
        <v>872.23250203066959</v>
      </c>
      <c r="O28" s="111">
        <v>872.23250203066959</v>
      </c>
      <c r="P28" s="111">
        <v>10245.197906174106</v>
      </c>
    </row>
    <row r="29" spans="1:16" outlineLevel="1">
      <c r="A29" s="68"/>
      <c r="B29" s="56" t="s">
        <v>8</v>
      </c>
      <c r="D29" s="111">
        <v>0</v>
      </c>
      <c r="E29" s="111">
        <v>0</v>
      </c>
      <c r="F29" s="111">
        <v>0</v>
      </c>
      <c r="G29" s="111">
        <v>0</v>
      </c>
      <c r="H29" s="111">
        <v>0</v>
      </c>
      <c r="I29" s="111">
        <v>0</v>
      </c>
      <c r="J29" s="111">
        <v>0</v>
      </c>
      <c r="K29" s="111">
        <v>0</v>
      </c>
      <c r="L29" s="111">
        <v>0</v>
      </c>
      <c r="M29" s="111">
        <v>0</v>
      </c>
      <c r="N29" s="111">
        <v>0</v>
      </c>
      <c r="O29" s="111">
        <v>0</v>
      </c>
      <c r="P29" s="111">
        <v>0</v>
      </c>
    </row>
    <row r="30" spans="1:16">
      <c r="A30" s="112" t="s">
        <v>2</v>
      </c>
      <c r="B30" s="58"/>
      <c r="C30" s="59"/>
      <c r="D30" s="113">
        <v>9414.6800092384074</v>
      </c>
      <c r="E30" s="113">
        <v>11012.210294952692</v>
      </c>
      <c r="F30" s="113">
        <v>11012.210294952692</v>
      </c>
      <c r="G30" s="113">
        <v>16197.021026830669</v>
      </c>
      <c r="H30" s="113">
        <v>11088.758185230667</v>
      </c>
      <c r="I30" s="113">
        <v>11088.758185230667</v>
      </c>
      <c r="J30" s="113">
        <v>11300.774194446667</v>
      </c>
      <c r="K30" s="113">
        <v>11300.774194446667</v>
      </c>
      <c r="L30" s="113">
        <v>11300.774194446667</v>
      </c>
      <c r="M30" s="113">
        <v>16515.045040654673</v>
      </c>
      <c r="N30" s="113">
        <v>11300.774194446667</v>
      </c>
      <c r="O30" s="113">
        <v>12418.117947205525</v>
      </c>
      <c r="P30" s="194">
        <v>143949.89776208269</v>
      </c>
    </row>
    <row r="31" spans="1:16">
      <c r="A31" s="68"/>
      <c r="B31" s="68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3"/>
    </row>
    <row r="32" spans="1:16" outlineLevel="1">
      <c r="A32" s="68" t="s">
        <v>3</v>
      </c>
      <c r="B32" s="68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3"/>
    </row>
    <row r="33" spans="1:16" outlineLevel="1">
      <c r="A33" s="68"/>
      <c r="B33" s="56" t="s">
        <v>4</v>
      </c>
      <c r="D33" s="111">
        <v>0</v>
      </c>
      <c r="E33" s="111">
        <v>0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111">
        <v>0</v>
      </c>
      <c r="M33" s="111">
        <v>0</v>
      </c>
      <c r="N33" s="111">
        <v>0</v>
      </c>
      <c r="O33" s="111">
        <v>0</v>
      </c>
      <c r="P33" s="111">
        <v>0</v>
      </c>
    </row>
    <row r="34" spans="1:16" outlineLevel="1">
      <c r="A34" s="68"/>
      <c r="B34" s="56" t="s">
        <v>5</v>
      </c>
      <c r="D34" s="111">
        <v>0</v>
      </c>
      <c r="E34" s="111">
        <v>0</v>
      </c>
      <c r="F34" s="111">
        <v>0</v>
      </c>
      <c r="G34" s="111">
        <v>0</v>
      </c>
      <c r="H34" s="111">
        <v>0</v>
      </c>
      <c r="I34" s="111">
        <v>0</v>
      </c>
      <c r="J34" s="111">
        <v>0</v>
      </c>
      <c r="K34" s="111">
        <v>0</v>
      </c>
      <c r="L34" s="111">
        <v>0</v>
      </c>
      <c r="M34" s="111">
        <v>0</v>
      </c>
      <c r="N34" s="111">
        <v>0</v>
      </c>
      <c r="O34" s="111">
        <v>0</v>
      </c>
      <c r="P34" s="111">
        <v>0</v>
      </c>
    </row>
    <row r="35" spans="1:16" outlineLevel="1">
      <c r="A35" s="68"/>
      <c r="B35" s="56" t="s">
        <v>6</v>
      </c>
      <c r="D35" s="111">
        <v>0</v>
      </c>
      <c r="E35" s="111">
        <v>0</v>
      </c>
      <c r="F35" s="111">
        <v>0</v>
      </c>
      <c r="G35" s="111">
        <v>0</v>
      </c>
      <c r="H35" s="111">
        <v>0</v>
      </c>
      <c r="I35" s="111">
        <v>0</v>
      </c>
      <c r="J35" s="111">
        <v>0</v>
      </c>
      <c r="K35" s="111">
        <v>0</v>
      </c>
      <c r="L35" s="111">
        <v>0</v>
      </c>
      <c r="M35" s="111">
        <v>0</v>
      </c>
      <c r="N35" s="111">
        <v>0</v>
      </c>
      <c r="O35" s="111">
        <v>0</v>
      </c>
      <c r="P35" s="111">
        <v>0</v>
      </c>
    </row>
    <row r="36" spans="1:16" outlineLevel="1">
      <c r="A36" s="68"/>
      <c r="B36" s="56" t="s">
        <v>7</v>
      </c>
      <c r="D36" s="111">
        <v>0</v>
      </c>
      <c r="E36" s="111">
        <v>30</v>
      </c>
      <c r="F36" s="111">
        <v>0</v>
      </c>
      <c r="G36" s="111">
        <v>30</v>
      </c>
      <c r="H36" s="111">
        <v>0</v>
      </c>
      <c r="I36" s="111">
        <v>30</v>
      </c>
      <c r="J36" s="111">
        <v>0</v>
      </c>
      <c r="K36" s="111">
        <v>30</v>
      </c>
      <c r="L36" s="111">
        <v>0</v>
      </c>
      <c r="M36" s="111">
        <v>30</v>
      </c>
      <c r="N36" s="111">
        <v>0</v>
      </c>
      <c r="O36" s="111">
        <v>30</v>
      </c>
      <c r="P36" s="111">
        <v>180</v>
      </c>
    </row>
    <row r="37" spans="1:16" outlineLevel="1">
      <c r="A37" s="68"/>
      <c r="B37" s="56" t="s">
        <v>210</v>
      </c>
      <c r="D37" s="111">
        <v>0</v>
      </c>
      <c r="E37" s="111">
        <v>0</v>
      </c>
      <c r="F37" s="111">
        <v>0</v>
      </c>
      <c r="G37" s="111">
        <v>800</v>
      </c>
      <c r="H37" s="111">
        <v>600</v>
      </c>
      <c r="I37" s="111">
        <v>0</v>
      </c>
      <c r="J37" s="111">
        <v>200</v>
      </c>
      <c r="K37" s="111">
        <v>0</v>
      </c>
      <c r="L37" s="111">
        <v>0</v>
      </c>
      <c r="M37" s="111">
        <v>800</v>
      </c>
      <c r="N37" s="111">
        <v>0</v>
      </c>
      <c r="O37" s="111">
        <v>200</v>
      </c>
      <c r="P37" s="111">
        <v>2600</v>
      </c>
    </row>
    <row r="38" spans="1:16" outlineLevel="1">
      <c r="A38" s="68"/>
      <c r="B38" s="56" t="s">
        <v>212</v>
      </c>
      <c r="D38" s="111">
        <v>18000</v>
      </c>
      <c r="E38" s="111">
        <v>0</v>
      </c>
      <c r="F38" s="111">
        <v>0</v>
      </c>
      <c r="G38" s="111">
        <v>0</v>
      </c>
      <c r="H38" s="111">
        <v>27720</v>
      </c>
      <c r="I38" s="111">
        <v>0</v>
      </c>
      <c r="J38" s="111">
        <v>9500</v>
      </c>
      <c r="K38" s="111">
        <v>11220</v>
      </c>
      <c r="L38" s="111">
        <v>0</v>
      </c>
      <c r="M38" s="111">
        <v>0</v>
      </c>
      <c r="N38" s="111">
        <v>45500</v>
      </c>
      <c r="O38" s="111">
        <v>0</v>
      </c>
      <c r="P38" s="111">
        <v>111940</v>
      </c>
    </row>
    <row r="39" spans="1:16" outlineLevel="1">
      <c r="A39" s="68"/>
      <c r="B39" s="56" t="s">
        <v>134</v>
      </c>
      <c r="D39" s="111">
        <v>1060</v>
      </c>
      <c r="E39" s="111">
        <v>1510</v>
      </c>
      <c r="F39" s="111">
        <v>5737</v>
      </c>
      <c r="G39" s="111">
        <v>1110</v>
      </c>
      <c r="H39" s="111">
        <v>1210</v>
      </c>
      <c r="I39" s="111">
        <v>1420</v>
      </c>
      <c r="J39" s="111">
        <v>1717</v>
      </c>
      <c r="K39" s="111">
        <v>1260</v>
      </c>
      <c r="L39" s="111">
        <v>1420</v>
      </c>
      <c r="M39" s="111">
        <v>4000</v>
      </c>
      <c r="N39" s="111">
        <v>1926</v>
      </c>
      <c r="O39" s="111">
        <v>1130</v>
      </c>
      <c r="P39" s="111">
        <v>23500</v>
      </c>
    </row>
    <row r="40" spans="1:16" outlineLevel="1">
      <c r="A40" s="68"/>
      <c r="B40" s="56" t="s">
        <v>32</v>
      </c>
      <c r="D40" s="111">
        <v>0</v>
      </c>
      <c r="E40" s="111">
        <v>0</v>
      </c>
      <c r="F40" s="111">
        <v>0</v>
      </c>
      <c r="G40" s="111">
        <v>0</v>
      </c>
      <c r="H40" s="111">
        <v>0</v>
      </c>
      <c r="I40" s="111">
        <v>0</v>
      </c>
      <c r="J40" s="111">
        <v>0</v>
      </c>
      <c r="K40" s="111">
        <v>0</v>
      </c>
      <c r="L40" s="111">
        <v>0</v>
      </c>
      <c r="M40" s="111">
        <v>0</v>
      </c>
      <c r="N40" s="111">
        <v>0</v>
      </c>
      <c r="O40" s="111">
        <v>0</v>
      </c>
      <c r="P40" s="111">
        <v>0</v>
      </c>
    </row>
    <row r="41" spans="1:16" outlineLevel="1">
      <c r="A41" s="68"/>
      <c r="B41" s="56" t="s">
        <v>139</v>
      </c>
      <c r="D41" s="111">
        <v>0</v>
      </c>
      <c r="E41" s="111">
        <v>0</v>
      </c>
      <c r="F41" s="111">
        <v>0</v>
      </c>
      <c r="G41" s="111">
        <v>0</v>
      </c>
      <c r="H41" s="111">
        <v>0</v>
      </c>
      <c r="I41" s="111">
        <v>0</v>
      </c>
      <c r="J41" s="111">
        <v>0</v>
      </c>
      <c r="K41" s="111">
        <v>0</v>
      </c>
      <c r="L41" s="111">
        <v>0</v>
      </c>
      <c r="M41" s="111">
        <v>0</v>
      </c>
      <c r="N41" s="111">
        <v>0</v>
      </c>
      <c r="O41" s="111">
        <v>0</v>
      </c>
      <c r="P41" s="111">
        <v>0</v>
      </c>
    </row>
    <row r="42" spans="1:16" outlineLevel="1">
      <c r="A42" s="68"/>
      <c r="B42" s="56" t="s">
        <v>140</v>
      </c>
      <c r="D42" s="111">
        <v>0</v>
      </c>
      <c r="E42" s="111">
        <v>0</v>
      </c>
      <c r="F42" s="111">
        <v>0</v>
      </c>
      <c r="G42" s="111">
        <v>0</v>
      </c>
      <c r="H42" s="111">
        <v>0</v>
      </c>
      <c r="I42" s="111">
        <v>0</v>
      </c>
      <c r="J42" s="111">
        <v>0</v>
      </c>
      <c r="K42" s="111">
        <v>0</v>
      </c>
      <c r="L42" s="111">
        <v>0</v>
      </c>
      <c r="M42" s="111">
        <v>0</v>
      </c>
      <c r="N42" s="111">
        <v>0</v>
      </c>
      <c r="O42" s="111">
        <v>0</v>
      </c>
      <c r="P42" s="111">
        <v>0</v>
      </c>
    </row>
    <row r="43" spans="1:16" outlineLevel="1">
      <c r="A43" s="68"/>
      <c r="B43" s="56" t="s">
        <v>213</v>
      </c>
      <c r="D43" s="111">
        <v>8050</v>
      </c>
      <c r="E43" s="111">
        <v>350</v>
      </c>
      <c r="F43" s="111">
        <v>9750</v>
      </c>
      <c r="G43" s="111">
        <v>14550</v>
      </c>
      <c r="H43" s="111">
        <v>37175</v>
      </c>
      <c r="I43" s="111">
        <v>4650</v>
      </c>
      <c r="J43" s="111">
        <v>51250</v>
      </c>
      <c r="K43" s="111">
        <v>50</v>
      </c>
      <c r="L43" s="111">
        <v>50</v>
      </c>
      <c r="M43" s="111">
        <v>11850</v>
      </c>
      <c r="N43" s="111">
        <v>50</v>
      </c>
      <c r="O43" s="111">
        <v>50</v>
      </c>
      <c r="P43" s="111">
        <v>137825</v>
      </c>
    </row>
    <row r="44" spans="1:16" outlineLevel="1">
      <c r="A44" s="68"/>
      <c r="B44" s="56" t="s">
        <v>135</v>
      </c>
      <c r="D44" s="111">
        <v>42</v>
      </c>
      <c r="E44" s="111">
        <v>42</v>
      </c>
      <c r="F44" s="111">
        <v>42</v>
      </c>
      <c r="G44" s="111">
        <v>42</v>
      </c>
      <c r="H44" s="111">
        <v>42</v>
      </c>
      <c r="I44" s="111">
        <v>42</v>
      </c>
      <c r="J44" s="111">
        <v>42</v>
      </c>
      <c r="K44" s="111">
        <v>42</v>
      </c>
      <c r="L44" s="111">
        <v>42</v>
      </c>
      <c r="M44" s="111">
        <v>42</v>
      </c>
      <c r="N44" s="111">
        <v>42</v>
      </c>
      <c r="O44" s="111">
        <v>42</v>
      </c>
      <c r="P44" s="111">
        <v>504</v>
      </c>
    </row>
    <row r="45" spans="1:16" outlineLevel="1">
      <c r="A45" s="68"/>
      <c r="B45" s="56" t="s">
        <v>136</v>
      </c>
      <c r="D45" s="111">
        <v>0</v>
      </c>
      <c r="E45" s="111">
        <v>0</v>
      </c>
      <c r="F45" s="111">
        <v>50</v>
      </c>
      <c r="G45" s="111">
        <v>50</v>
      </c>
      <c r="H45" s="111">
        <v>0</v>
      </c>
      <c r="I45" s="111">
        <v>0</v>
      </c>
      <c r="J45" s="111">
        <v>50</v>
      </c>
      <c r="K45" s="111">
        <v>0</v>
      </c>
      <c r="L45" s="111">
        <v>0</v>
      </c>
      <c r="M45" s="111">
        <v>50</v>
      </c>
      <c r="N45" s="111">
        <v>0</v>
      </c>
      <c r="O45" s="111">
        <v>0</v>
      </c>
      <c r="P45" s="111">
        <v>200</v>
      </c>
    </row>
    <row r="46" spans="1:16" outlineLevel="1">
      <c r="A46" s="68"/>
      <c r="B46" s="56" t="s">
        <v>176</v>
      </c>
      <c r="D46" s="111">
        <v>0</v>
      </c>
      <c r="E46" s="111">
        <v>0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111">
        <v>0</v>
      </c>
      <c r="M46" s="111">
        <v>0</v>
      </c>
      <c r="N46" s="111">
        <v>0</v>
      </c>
      <c r="O46" s="111">
        <v>0</v>
      </c>
      <c r="P46" s="111">
        <v>0</v>
      </c>
    </row>
    <row r="47" spans="1:16" outlineLevel="1">
      <c r="A47" s="68"/>
      <c r="B47" s="56" t="s">
        <v>76</v>
      </c>
      <c r="D47" s="111">
        <v>0</v>
      </c>
      <c r="E47" s="111">
        <v>0</v>
      </c>
      <c r="F47" s="111">
        <v>0</v>
      </c>
      <c r="G47" s="111">
        <v>0</v>
      </c>
      <c r="H47" s="111">
        <v>0</v>
      </c>
      <c r="I47" s="111">
        <v>0</v>
      </c>
      <c r="J47" s="111">
        <v>0</v>
      </c>
      <c r="K47" s="111">
        <v>0</v>
      </c>
      <c r="L47" s="111">
        <v>0</v>
      </c>
      <c r="M47" s="111">
        <v>0</v>
      </c>
      <c r="N47" s="111">
        <v>0</v>
      </c>
      <c r="O47" s="111">
        <v>0</v>
      </c>
      <c r="P47" s="111">
        <v>0</v>
      </c>
    </row>
    <row r="48" spans="1:16" outlineLevel="1">
      <c r="A48" s="68"/>
      <c r="B48" s="56" t="s">
        <v>85</v>
      </c>
      <c r="D48" s="111">
        <v>0</v>
      </c>
      <c r="E48" s="111">
        <v>0</v>
      </c>
      <c r="F48" s="111">
        <v>0</v>
      </c>
      <c r="G48" s="111">
        <v>0</v>
      </c>
      <c r="H48" s="111">
        <v>0</v>
      </c>
      <c r="I48" s="111">
        <v>75</v>
      </c>
      <c r="J48" s="111">
        <v>0</v>
      </c>
      <c r="K48" s="111">
        <v>0</v>
      </c>
      <c r="L48" s="111">
        <v>0</v>
      </c>
      <c r="M48" s="111">
        <v>0</v>
      </c>
      <c r="N48" s="111">
        <v>0</v>
      </c>
      <c r="O48" s="111">
        <v>0</v>
      </c>
      <c r="P48" s="111">
        <v>75</v>
      </c>
    </row>
    <row r="49" spans="1:16" outlineLevel="1">
      <c r="A49" s="68"/>
      <c r="B49" s="56" t="s">
        <v>86</v>
      </c>
      <c r="D49" s="111">
        <v>0</v>
      </c>
      <c r="E49" s="111">
        <v>0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111">
        <v>0</v>
      </c>
      <c r="M49" s="111">
        <v>0</v>
      </c>
      <c r="N49" s="111">
        <v>0</v>
      </c>
      <c r="O49" s="111">
        <v>0</v>
      </c>
      <c r="P49" s="111">
        <v>0</v>
      </c>
    </row>
    <row r="50" spans="1:16" outlineLevel="1">
      <c r="A50" s="68"/>
      <c r="B50" s="56" t="s">
        <v>77</v>
      </c>
      <c r="D50" s="111">
        <v>0</v>
      </c>
      <c r="E50" s="111">
        <v>0</v>
      </c>
      <c r="F50" s="111">
        <v>0</v>
      </c>
      <c r="G50" s="111">
        <v>0</v>
      </c>
      <c r="H50" s="111">
        <v>0</v>
      </c>
      <c r="I50" s="111">
        <v>0</v>
      </c>
      <c r="J50" s="111">
        <v>0</v>
      </c>
      <c r="K50" s="111">
        <v>0</v>
      </c>
      <c r="L50" s="111">
        <v>0</v>
      </c>
      <c r="M50" s="111">
        <v>0</v>
      </c>
      <c r="N50" s="111">
        <v>0</v>
      </c>
      <c r="O50" s="111">
        <v>0</v>
      </c>
      <c r="P50" s="111">
        <v>0</v>
      </c>
    </row>
    <row r="51" spans="1:16" outlineLevel="1">
      <c r="A51" s="68"/>
      <c r="B51" s="56" t="s">
        <v>87</v>
      </c>
      <c r="D51" s="111">
        <v>0</v>
      </c>
      <c r="E51" s="111">
        <v>0</v>
      </c>
      <c r="F51" s="111">
        <v>0</v>
      </c>
      <c r="G51" s="111">
        <v>0</v>
      </c>
      <c r="H51" s="111">
        <v>0</v>
      </c>
      <c r="I51" s="111">
        <v>0</v>
      </c>
      <c r="J51" s="111">
        <v>0</v>
      </c>
      <c r="K51" s="111">
        <v>0</v>
      </c>
      <c r="L51" s="111">
        <v>0</v>
      </c>
      <c r="M51" s="111">
        <v>0</v>
      </c>
      <c r="N51" s="111">
        <v>0</v>
      </c>
      <c r="O51" s="111">
        <v>0</v>
      </c>
      <c r="P51" s="111">
        <v>0</v>
      </c>
    </row>
    <row r="52" spans="1:16" outlineLevel="1">
      <c r="A52" s="68"/>
      <c r="B52" s="56" t="s">
        <v>79</v>
      </c>
      <c r="D52" s="111">
        <v>0</v>
      </c>
      <c r="E52" s="111">
        <v>0</v>
      </c>
      <c r="F52" s="111">
        <v>0</v>
      </c>
      <c r="G52" s="111">
        <v>0</v>
      </c>
      <c r="H52" s="111">
        <v>0</v>
      </c>
      <c r="I52" s="111">
        <v>0</v>
      </c>
      <c r="J52" s="111">
        <v>0</v>
      </c>
      <c r="K52" s="111">
        <v>0</v>
      </c>
      <c r="L52" s="111">
        <v>0</v>
      </c>
      <c r="M52" s="111">
        <v>0</v>
      </c>
      <c r="N52" s="111">
        <v>0</v>
      </c>
      <c r="O52" s="111">
        <v>0</v>
      </c>
      <c r="P52" s="111">
        <v>0</v>
      </c>
    </row>
    <row r="53" spans="1:16" outlineLevel="1">
      <c r="A53" s="68"/>
      <c r="B53" s="56" t="s">
        <v>88</v>
      </c>
      <c r="D53" s="111">
        <v>0</v>
      </c>
      <c r="E53" s="111">
        <v>0</v>
      </c>
      <c r="F53" s="111">
        <v>0</v>
      </c>
      <c r="G53" s="111">
        <v>0</v>
      </c>
      <c r="H53" s="111">
        <v>0</v>
      </c>
      <c r="I53" s="111">
        <v>0</v>
      </c>
      <c r="J53" s="111">
        <v>0</v>
      </c>
      <c r="K53" s="111">
        <v>0</v>
      </c>
      <c r="L53" s="111">
        <v>0</v>
      </c>
      <c r="M53" s="111">
        <v>0</v>
      </c>
      <c r="N53" s="111">
        <v>0</v>
      </c>
      <c r="O53" s="111">
        <v>0</v>
      </c>
      <c r="P53" s="111">
        <v>0</v>
      </c>
    </row>
    <row r="54" spans="1:16" outlineLevel="1">
      <c r="A54" s="68"/>
      <c r="B54" s="56" t="s">
        <v>89</v>
      </c>
      <c r="D54" s="111">
        <v>8745</v>
      </c>
      <c r="E54" s="111">
        <v>7900</v>
      </c>
      <c r="F54" s="111">
        <v>7900</v>
      </c>
      <c r="G54" s="111">
        <v>7900</v>
      </c>
      <c r="H54" s="111">
        <v>7900</v>
      </c>
      <c r="I54" s="111">
        <v>7900</v>
      </c>
      <c r="J54" s="111">
        <v>7900</v>
      </c>
      <c r="K54" s="111">
        <v>7900</v>
      </c>
      <c r="L54" s="111">
        <v>7900</v>
      </c>
      <c r="M54" s="111">
        <v>7900</v>
      </c>
      <c r="N54" s="111">
        <v>7900</v>
      </c>
      <c r="O54" s="111">
        <v>7900</v>
      </c>
      <c r="P54" s="111">
        <v>95645</v>
      </c>
    </row>
    <row r="55" spans="1:16" outlineLevel="1">
      <c r="A55" s="68"/>
      <c r="B55" s="56" t="s">
        <v>47</v>
      </c>
      <c r="D55" s="111">
        <v>0</v>
      </c>
      <c r="E55" s="111">
        <v>0</v>
      </c>
      <c r="F55" s="111">
        <v>0</v>
      </c>
      <c r="G55" s="111">
        <v>0</v>
      </c>
      <c r="H55" s="111">
        <v>0</v>
      </c>
      <c r="I55" s="111">
        <v>0</v>
      </c>
      <c r="J55" s="111">
        <v>0</v>
      </c>
      <c r="K55" s="111">
        <v>0</v>
      </c>
      <c r="L55" s="111">
        <v>0</v>
      </c>
      <c r="M55" s="111">
        <v>0</v>
      </c>
      <c r="N55" s="111">
        <v>0</v>
      </c>
      <c r="O55" s="111">
        <v>0</v>
      </c>
      <c r="P55" s="111">
        <v>0</v>
      </c>
    </row>
    <row r="56" spans="1:16" outlineLevel="1">
      <c r="A56" s="68"/>
      <c r="B56" s="56" t="s">
        <v>90</v>
      </c>
      <c r="D56" s="111">
        <v>0</v>
      </c>
      <c r="E56" s="111">
        <v>0</v>
      </c>
      <c r="F56" s="111">
        <v>0</v>
      </c>
      <c r="G56" s="111">
        <v>0</v>
      </c>
      <c r="H56" s="111">
        <v>0</v>
      </c>
      <c r="I56" s="111">
        <v>0</v>
      </c>
      <c r="J56" s="111">
        <v>0</v>
      </c>
      <c r="K56" s="111">
        <v>0</v>
      </c>
      <c r="L56" s="111">
        <v>0</v>
      </c>
      <c r="M56" s="111">
        <v>0</v>
      </c>
      <c r="N56" s="111">
        <v>0</v>
      </c>
      <c r="O56" s="111">
        <v>0</v>
      </c>
      <c r="P56" s="111">
        <v>0</v>
      </c>
    </row>
    <row r="57" spans="1:16" outlineLevel="1">
      <c r="A57" s="68"/>
      <c r="B57" s="56" t="s">
        <v>141</v>
      </c>
      <c r="D57" s="111">
        <v>0</v>
      </c>
      <c r="E57" s="111">
        <v>0</v>
      </c>
      <c r="F57" s="111">
        <v>0</v>
      </c>
      <c r="G57" s="111">
        <v>0</v>
      </c>
      <c r="H57" s="111">
        <v>0</v>
      </c>
      <c r="I57" s="111">
        <v>0</v>
      </c>
      <c r="J57" s="111">
        <v>0</v>
      </c>
      <c r="K57" s="111">
        <v>0</v>
      </c>
      <c r="L57" s="111">
        <v>0</v>
      </c>
      <c r="M57" s="111">
        <v>0</v>
      </c>
      <c r="N57" s="111">
        <v>0</v>
      </c>
      <c r="O57" s="111">
        <v>0</v>
      </c>
      <c r="P57" s="111">
        <v>0</v>
      </c>
    </row>
    <row r="58" spans="1:16" outlineLevel="1">
      <c r="A58" s="68"/>
      <c r="B58" s="56" t="s">
        <v>83</v>
      </c>
      <c r="D58" s="111">
        <v>0</v>
      </c>
      <c r="E58" s="111">
        <v>0</v>
      </c>
      <c r="F58" s="111">
        <v>0</v>
      </c>
      <c r="G58" s="111">
        <v>0</v>
      </c>
      <c r="H58" s="111">
        <v>0</v>
      </c>
      <c r="I58" s="111">
        <v>0</v>
      </c>
      <c r="J58" s="111">
        <v>0</v>
      </c>
      <c r="K58" s="111">
        <v>0</v>
      </c>
      <c r="L58" s="111">
        <v>0</v>
      </c>
      <c r="M58" s="111">
        <v>0</v>
      </c>
      <c r="N58" s="111">
        <v>0</v>
      </c>
      <c r="O58" s="111">
        <v>0</v>
      </c>
      <c r="P58" s="111">
        <v>0</v>
      </c>
    </row>
    <row r="59" spans="1:16" outlineLevel="1">
      <c r="A59" s="68"/>
      <c r="B59" s="56" t="s">
        <v>84</v>
      </c>
      <c r="D59" s="111">
        <v>0</v>
      </c>
      <c r="E59" s="111">
        <v>0</v>
      </c>
      <c r="F59" s="111">
        <v>0</v>
      </c>
      <c r="G59" s="111">
        <v>0</v>
      </c>
      <c r="H59" s="111">
        <v>0</v>
      </c>
      <c r="I59" s="111">
        <v>0</v>
      </c>
      <c r="J59" s="111">
        <v>0</v>
      </c>
      <c r="K59" s="111">
        <v>0</v>
      </c>
      <c r="L59" s="111">
        <v>0</v>
      </c>
      <c r="M59" s="111">
        <v>0</v>
      </c>
      <c r="N59" s="111">
        <v>0</v>
      </c>
      <c r="O59" s="111">
        <v>0</v>
      </c>
      <c r="P59" s="111">
        <v>0</v>
      </c>
    </row>
    <row r="60" spans="1:16" outlineLevel="1">
      <c r="A60" s="68"/>
      <c r="B60" s="56" t="s">
        <v>142</v>
      </c>
      <c r="D60" s="111">
        <v>50</v>
      </c>
      <c r="E60" s="111">
        <v>50</v>
      </c>
      <c r="F60" s="111">
        <v>50</v>
      </c>
      <c r="G60" s="111">
        <v>50</v>
      </c>
      <c r="H60" s="111">
        <v>50</v>
      </c>
      <c r="I60" s="111">
        <v>50</v>
      </c>
      <c r="J60" s="111">
        <v>50</v>
      </c>
      <c r="K60" s="111">
        <v>50</v>
      </c>
      <c r="L60" s="111">
        <v>650</v>
      </c>
      <c r="M60" s="111">
        <v>50</v>
      </c>
      <c r="N60" s="111">
        <v>250</v>
      </c>
      <c r="O60" s="111">
        <v>350</v>
      </c>
      <c r="P60" s="111">
        <v>1700</v>
      </c>
    </row>
    <row r="61" spans="1:16" outlineLevel="1">
      <c r="A61" s="68"/>
      <c r="B61" s="56" t="s">
        <v>118</v>
      </c>
      <c r="D61" s="111">
        <v>0</v>
      </c>
      <c r="E61" s="111">
        <v>0</v>
      </c>
      <c r="F61" s="111">
        <v>0</v>
      </c>
      <c r="G61" s="111">
        <v>0</v>
      </c>
      <c r="H61" s="111">
        <v>0</v>
      </c>
      <c r="I61" s="111">
        <v>0</v>
      </c>
      <c r="J61" s="111">
        <v>0</v>
      </c>
      <c r="K61" s="111">
        <v>0</v>
      </c>
      <c r="L61" s="111">
        <v>0</v>
      </c>
      <c r="M61" s="111">
        <v>0</v>
      </c>
      <c r="N61" s="111">
        <v>0</v>
      </c>
      <c r="O61" s="111">
        <v>0</v>
      </c>
      <c r="P61" s="111">
        <v>0</v>
      </c>
    </row>
    <row r="62" spans="1:16" outlineLevel="1">
      <c r="A62" s="68"/>
      <c r="B62" s="56" t="s">
        <v>119</v>
      </c>
      <c r="D62" s="111">
        <v>35</v>
      </c>
      <c r="E62" s="111">
        <v>35</v>
      </c>
      <c r="F62" s="111">
        <v>35</v>
      </c>
      <c r="G62" s="111">
        <v>35</v>
      </c>
      <c r="H62" s="111">
        <v>35</v>
      </c>
      <c r="I62" s="111">
        <v>35</v>
      </c>
      <c r="J62" s="111">
        <v>35</v>
      </c>
      <c r="K62" s="111">
        <v>35</v>
      </c>
      <c r="L62" s="111">
        <v>35</v>
      </c>
      <c r="M62" s="111">
        <v>35</v>
      </c>
      <c r="N62" s="111">
        <v>35</v>
      </c>
      <c r="O62" s="111">
        <v>35</v>
      </c>
      <c r="P62" s="111">
        <v>420</v>
      </c>
    </row>
    <row r="63" spans="1:16" outlineLevel="1">
      <c r="A63" s="68"/>
      <c r="B63" s="56" t="s">
        <v>120</v>
      </c>
      <c r="D63" s="111">
        <v>71</v>
      </c>
      <c r="E63" s="111">
        <v>71</v>
      </c>
      <c r="F63" s="111">
        <v>71</v>
      </c>
      <c r="G63" s="111">
        <v>71</v>
      </c>
      <c r="H63" s="111">
        <v>71</v>
      </c>
      <c r="I63" s="111">
        <v>71</v>
      </c>
      <c r="J63" s="111">
        <v>71</v>
      </c>
      <c r="K63" s="111">
        <v>71</v>
      </c>
      <c r="L63" s="111">
        <v>71</v>
      </c>
      <c r="M63" s="111">
        <v>71</v>
      </c>
      <c r="N63" s="111">
        <v>71</v>
      </c>
      <c r="O63" s="111">
        <v>69</v>
      </c>
      <c r="P63" s="111">
        <v>850</v>
      </c>
    </row>
    <row r="64" spans="1:16" outlineLevel="1">
      <c r="A64" s="68"/>
      <c r="B64" s="56" t="s">
        <v>128</v>
      </c>
      <c r="D64" s="111">
        <v>0</v>
      </c>
      <c r="E64" s="111">
        <v>0</v>
      </c>
      <c r="F64" s="111">
        <v>0</v>
      </c>
      <c r="G64" s="111">
        <v>0</v>
      </c>
      <c r="H64" s="111">
        <v>0</v>
      </c>
      <c r="I64" s="111">
        <v>0</v>
      </c>
      <c r="J64" s="111">
        <v>0</v>
      </c>
      <c r="K64" s="111">
        <v>0</v>
      </c>
      <c r="L64" s="111">
        <v>0</v>
      </c>
      <c r="M64" s="111">
        <v>0</v>
      </c>
      <c r="N64" s="111">
        <v>0</v>
      </c>
      <c r="O64" s="111">
        <v>0</v>
      </c>
      <c r="P64" s="111">
        <v>0</v>
      </c>
    </row>
    <row r="65" spans="1:16" outlineLevel="1">
      <c r="A65" s="68"/>
      <c r="B65" s="56" t="s">
        <v>111</v>
      </c>
      <c r="D65" s="111">
        <v>12</v>
      </c>
      <c r="E65" s="111">
        <v>12</v>
      </c>
      <c r="F65" s="111">
        <v>12</v>
      </c>
      <c r="G65" s="111">
        <v>12</v>
      </c>
      <c r="H65" s="111">
        <v>12</v>
      </c>
      <c r="I65" s="111">
        <v>12</v>
      </c>
      <c r="J65" s="111">
        <v>12</v>
      </c>
      <c r="K65" s="111">
        <v>12</v>
      </c>
      <c r="L65" s="111">
        <v>12</v>
      </c>
      <c r="M65" s="111">
        <v>12</v>
      </c>
      <c r="N65" s="111">
        <v>12</v>
      </c>
      <c r="O65" s="111">
        <v>12</v>
      </c>
      <c r="P65" s="111">
        <v>144</v>
      </c>
    </row>
    <row r="66" spans="1:16" outlineLevel="1">
      <c r="A66" s="68"/>
      <c r="B66" s="56" t="s">
        <v>112</v>
      </c>
      <c r="D66" s="111">
        <v>0</v>
      </c>
      <c r="E66" s="111">
        <v>0</v>
      </c>
      <c r="F66" s="111">
        <v>60</v>
      </c>
      <c r="G66" s="111">
        <v>0</v>
      </c>
      <c r="H66" s="111">
        <v>200</v>
      </c>
      <c r="I66" s="111">
        <v>0</v>
      </c>
      <c r="J66" s="111">
        <v>0</v>
      </c>
      <c r="K66" s="111">
        <v>0</v>
      </c>
      <c r="L66" s="111">
        <v>0</v>
      </c>
      <c r="M66" s="111">
        <v>0</v>
      </c>
      <c r="N66" s="111">
        <v>0</v>
      </c>
      <c r="O66" s="111">
        <v>0</v>
      </c>
      <c r="P66" s="111">
        <v>260</v>
      </c>
    </row>
    <row r="67" spans="1:16" outlineLevel="1">
      <c r="A67" s="68"/>
      <c r="B67" s="56" t="s">
        <v>113</v>
      </c>
      <c r="D67" s="111">
        <v>18150</v>
      </c>
      <c r="E67" s="111">
        <v>15400</v>
      </c>
      <c r="F67" s="111">
        <v>17400</v>
      </c>
      <c r="G67" s="111">
        <v>12900</v>
      </c>
      <c r="H67" s="111">
        <v>17400</v>
      </c>
      <c r="I67" s="111">
        <v>44650</v>
      </c>
      <c r="J67" s="111">
        <v>21400</v>
      </c>
      <c r="K67" s="111">
        <v>25400</v>
      </c>
      <c r="L67" s="111">
        <v>27400</v>
      </c>
      <c r="M67" s="111">
        <v>37400</v>
      </c>
      <c r="N67" s="111">
        <v>13150</v>
      </c>
      <c r="O67" s="111">
        <v>16900</v>
      </c>
      <c r="P67" s="111">
        <v>267550</v>
      </c>
    </row>
    <row r="68" spans="1:16" outlineLevel="1">
      <c r="A68" s="68"/>
      <c r="B68" s="56" t="s">
        <v>240</v>
      </c>
      <c r="D68" s="111">
        <v>0</v>
      </c>
      <c r="E68" s="111">
        <v>0</v>
      </c>
      <c r="F68" s="111">
        <v>0</v>
      </c>
      <c r="G68" s="111">
        <v>0</v>
      </c>
      <c r="H68" s="111">
        <v>0</v>
      </c>
      <c r="I68" s="111">
        <v>0</v>
      </c>
      <c r="J68" s="111">
        <v>0</v>
      </c>
      <c r="K68" s="111">
        <v>0</v>
      </c>
      <c r="L68" s="111">
        <v>0</v>
      </c>
      <c r="M68" s="111">
        <v>0</v>
      </c>
      <c r="N68" s="111">
        <v>0</v>
      </c>
      <c r="O68" s="111">
        <v>0</v>
      </c>
      <c r="P68" s="111">
        <v>0</v>
      </c>
    </row>
    <row r="69" spans="1:16" outlineLevel="1">
      <c r="A69" s="68"/>
      <c r="B69" s="56" t="s">
        <v>179</v>
      </c>
      <c r="D69" s="111">
        <v>0</v>
      </c>
      <c r="E69" s="111">
        <v>0</v>
      </c>
      <c r="F69" s="111">
        <v>0</v>
      </c>
      <c r="G69" s="111">
        <v>0</v>
      </c>
      <c r="H69" s="111">
        <v>0</v>
      </c>
      <c r="I69" s="111">
        <v>0</v>
      </c>
      <c r="J69" s="111">
        <v>0</v>
      </c>
      <c r="K69" s="111">
        <v>0</v>
      </c>
      <c r="L69" s="111">
        <v>0</v>
      </c>
      <c r="M69" s="111">
        <v>0</v>
      </c>
      <c r="N69" s="111">
        <v>0</v>
      </c>
      <c r="O69" s="111">
        <v>0</v>
      </c>
      <c r="P69" s="111">
        <v>0</v>
      </c>
    </row>
    <row r="70" spans="1:16" outlineLevel="1">
      <c r="A70" s="68"/>
      <c r="B70" s="56" t="s">
        <v>114</v>
      </c>
      <c r="D70" s="111">
        <v>0</v>
      </c>
      <c r="E70" s="111">
        <v>0</v>
      </c>
      <c r="F70" s="111">
        <v>0</v>
      </c>
      <c r="G70" s="111">
        <v>0</v>
      </c>
      <c r="H70" s="111">
        <v>0</v>
      </c>
      <c r="I70" s="111">
        <v>0</v>
      </c>
      <c r="J70" s="111">
        <v>0</v>
      </c>
      <c r="K70" s="111">
        <v>0</v>
      </c>
      <c r="L70" s="111">
        <v>0</v>
      </c>
      <c r="M70" s="111">
        <v>0</v>
      </c>
      <c r="N70" s="111">
        <v>0</v>
      </c>
      <c r="O70" s="111">
        <v>0</v>
      </c>
      <c r="P70" s="111">
        <v>0</v>
      </c>
    </row>
    <row r="71" spans="1:16" outlineLevel="1">
      <c r="A71" s="68"/>
      <c r="B71" s="56" t="s">
        <v>115</v>
      </c>
      <c r="D71" s="111">
        <v>0</v>
      </c>
      <c r="E71" s="111">
        <v>0</v>
      </c>
      <c r="F71" s="111">
        <v>0</v>
      </c>
      <c r="G71" s="111">
        <v>0</v>
      </c>
      <c r="H71" s="111">
        <v>0</v>
      </c>
      <c r="I71" s="111">
        <v>0</v>
      </c>
      <c r="J71" s="111">
        <v>0</v>
      </c>
      <c r="K71" s="111">
        <v>0</v>
      </c>
      <c r="L71" s="111">
        <v>0</v>
      </c>
      <c r="M71" s="111">
        <v>0</v>
      </c>
      <c r="N71" s="111">
        <v>0</v>
      </c>
      <c r="O71" s="111">
        <v>0</v>
      </c>
      <c r="P71" s="111">
        <v>0</v>
      </c>
    </row>
    <row r="72" spans="1:16" outlineLevel="1">
      <c r="A72" s="68"/>
      <c r="B72" s="56" t="s">
        <v>116</v>
      </c>
      <c r="D72" s="111">
        <v>450</v>
      </c>
      <c r="E72" s="111">
        <v>250</v>
      </c>
      <c r="F72" s="111">
        <v>450</v>
      </c>
      <c r="G72" s="111">
        <v>450</v>
      </c>
      <c r="H72" s="111">
        <v>250</v>
      </c>
      <c r="I72" s="111">
        <v>550</v>
      </c>
      <c r="J72" s="111">
        <v>450</v>
      </c>
      <c r="K72" s="111">
        <v>250</v>
      </c>
      <c r="L72" s="111">
        <v>450</v>
      </c>
      <c r="M72" s="111">
        <v>550</v>
      </c>
      <c r="N72" s="111">
        <v>450</v>
      </c>
      <c r="O72" s="111">
        <v>250</v>
      </c>
      <c r="P72" s="111">
        <v>4800</v>
      </c>
    </row>
    <row r="73" spans="1:16" outlineLevel="1">
      <c r="A73" s="68"/>
      <c r="B73" s="56" t="s">
        <v>103</v>
      </c>
      <c r="D73" s="111">
        <v>25</v>
      </c>
      <c r="E73" s="111">
        <v>25</v>
      </c>
      <c r="F73" s="111">
        <v>25</v>
      </c>
      <c r="G73" s="111">
        <v>25</v>
      </c>
      <c r="H73" s="111">
        <v>25</v>
      </c>
      <c r="I73" s="111">
        <v>25</v>
      </c>
      <c r="J73" s="111">
        <v>25</v>
      </c>
      <c r="K73" s="111">
        <v>25</v>
      </c>
      <c r="L73" s="111">
        <v>25</v>
      </c>
      <c r="M73" s="111">
        <v>25</v>
      </c>
      <c r="N73" s="111">
        <v>225</v>
      </c>
      <c r="O73" s="111">
        <v>25</v>
      </c>
      <c r="P73" s="111">
        <v>500</v>
      </c>
    </row>
    <row r="74" spans="1:16" outlineLevel="1">
      <c r="A74" s="68"/>
      <c r="B74" s="56" t="s">
        <v>104</v>
      </c>
      <c r="D74" s="111">
        <v>90</v>
      </c>
      <c r="E74" s="111">
        <v>90</v>
      </c>
      <c r="F74" s="111">
        <v>90</v>
      </c>
      <c r="G74" s="111">
        <v>840</v>
      </c>
      <c r="H74" s="111">
        <v>90</v>
      </c>
      <c r="I74" s="111">
        <v>90</v>
      </c>
      <c r="J74" s="111">
        <v>90</v>
      </c>
      <c r="K74" s="111">
        <v>90</v>
      </c>
      <c r="L74" s="111">
        <v>90</v>
      </c>
      <c r="M74" s="111">
        <v>90</v>
      </c>
      <c r="N74" s="111">
        <v>840</v>
      </c>
      <c r="O74" s="111">
        <v>90</v>
      </c>
      <c r="P74" s="111">
        <v>2580</v>
      </c>
    </row>
    <row r="75" spans="1:16" outlineLevel="1">
      <c r="A75" s="68"/>
      <c r="B75" s="56" t="s">
        <v>144</v>
      </c>
      <c r="D75" s="111">
        <v>166.75</v>
      </c>
      <c r="E75" s="111">
        <v>166.75</v>
      </c>
      <c r="F75" s="111">
        <v>166.75</v>
      </c>
      <c r="G75" s="111">
        <v>166.75</v>
      </c>
      <c r="H75" s="111">
        <v>2166.75</v>
      </c>
      <c r="I75" s="111">
        <v>166.75</v>
      </c>
      <c r="J75" s="111">
        <v>166.75</v>
      </c>
      <c r="K75" s="111">
        <v>166.75</v>
      </c>
      <c r="L75" s="111">
        <v>166.75</v>
      </c>
      <c r="M75" s="111">
        <v>166.75</v>
      </c>
      <c r="N75" s="111">
        <v>166.75</v>
      </c>
      <c r="O75" s="111">
        <v>166.75</v>
      </c>
      <c r="P75" s="111">
        <v>4001</v>
      </c>
    </row>
    <row r="76" spans="1:16" outlineLevel="1">
      <c r="A76" s="68"/>
      <c r="B76" s="56" t="s">
        <v>117</v>
      </c>
      <c r="D76" s="111">
        <v>0</v>
      </c>
      <c r="E76" s="111">
        <v>0</v>
      </c>
      <c r="F76" s="111">
        <v>0</v>
      </c>
      <c r="G76" s="111">
        <v>0</v>
      </c>
      <c r="H76" s="111">
        <v>0</v>
      </c>
      <c r="I76" s="111">
        <v>0</v>
      </c>
      <c r="J76" s="111">
        <v>0</v>
      </c>
      <c r="K76" s="111">
        <v>0</v>
      </c>
      <c r="L76" s="111">
        <v>0</v>
      </c>
      <c r="M76" s="111">
        <v>0</v>
      </c>
      <c r="N76" s="111">
        <v>0</v>
      </c>
      <c r="O76" s="111">
        <v>0</v>
      </c>
      <c r="P76" s="111">
        <v>0</v>
      </c>
    </row>
    <row r="77" spans="1:16" outlineLevel="1">
      <c r="A77" s="68"/>
      <c r="B77" s="56" t="s">
        <v>40</v>
      </c>
      <c r="D77" s="111">
        <v>300</v>
      </c>
      <c r="E77" s="111">
        <v>300</v>
      </c>
      <c r="F77" s="111">
        <v>300</v>
      </c>
      <c r="G77" s="111">
        <v>300</v>
      </c>
      <c r="H77" s="111">
        <v>300</v>
      </c>
      <c r="I77" s="111">
        <v>300</v>
      </c>
      <c r="J77" s="111">
        <v>300</v>
      </c>
      <c r="K77" s="111">
        <v>300</v>
      </c>
      <c r="L77" s="111">
        <v>300</v>
      </c>
      <c r="M77" s="111">
        <v>300</v>
      </c>
      <c r="N77" s="111">
        <v>300</v>
      </c>
      <c r="O77" s="111">
        <v>300</v>
      </c>
      <c r="P77" s="111">
        <v>3600</v>
      </c>
    </row>
    <row r="78" spans="1:16" outlineLevel="1">
      <c r="A78" s="68"/>
      <c r="B78" s="56" t="s">
        <v>41</v>
      </c>
      <c r="D78" s="111">
        <v>9964</v>
      </c>
      <c r="E78" s="111">
        <v>9964</v>
      </c>
      <c r="F78" s="111">
        <v>10464</v>
      </c>
      <c r="G78" s="111">
        <v>9964</v>
      </c>
      <c r="H78" s="111">
        <v>9964</v>
      </c>
      <c r="I78" s="111">
        <v>9964</v>
      </c>
      <c r="J78" s="111">
        <v>10464</v>
      </c>
      <c r="K78" s="111">
        <v>9964</v>
      </c>
      <c r="L78" s="111">
        <v>9964</v>
      </c>
      <c r="M78" s="111">
        <v>10464</v>
      </c>
      <c r="N78" s="111">
        <v>9964</v>
      </c>
      <c r="O78" s="111">
        <v>9964</v>
      </c>
      <c r="P78" s="111">
        <v>121068</v>
      </c>
    </row>
    <row r="79" spans="1:16" outlineLevel="1">
      <c r="A79" s="68"/>
      <c r="B79" s="56" t="s">
        <v>42</v>
      </c>
      <c r="D79" s="111">
        <v>10</v>
      </c>
      <c r="E79" s="111">
        <v>10</v>
      </c>
      <c r="F79" s="111">
        <v>10</v>
      </c>
      <c r="G79" s="111">
        <v>10</v>
      </c>
      <c r="H79" s="111">
        <v>10</v>
      </c>
      <c r="I79" s="111">
        <v>10</v>
      </c>
      <c r="J79" s="111">
        <v>10</v>
      </c>
      <c r="K79" s="111">
        <v>10</v>
      </c>
      <c r="L79" s="111">
        <v>10</v>
      </c>
      <c r="M79" s="111">
        <v>10</v>
      </c>
      <c r="N79" s="111">
        <v>10</v>
      </c>
      <c r="O79" s="111">
        <v>10</v>
      </c>
      <c r="P79" s="111">
        <v>120</v>
      </c>
    </row>
    <row r="80" spans="1:16" outlineLevel="1">
      <c r="A80" s="68"/>
      <c r="B80" s="56" t="s">
        <v>43</v>
      </c>
      <c r="D80" s="111">
        <v>900</v>
      </c>
      <c r="E80" s="111">
        <v>0</v>
      </c>
      <c r="F80" s="111">
        <v>0</v>
      </c>
      <c r="G80" s="111">
        <v>2500</v>
      </c>
      <c r="H80" s="111">
        <v>3900</v>
      </c>
      <c r="I80" s="111">
        <v>0</v>
      </c>
      <c r="J80" s="111">
        <v>0</v>
      </c>
      <c r="K80" s="111">
        <v>500</v>
      </c>
      <c r="L80" s="111">
        <v>0</v>
      </c>
      <c r="M80" s="111">
        <v>0</v>
      </c>
      <c r="N80" s="111">
        <v>0</v>
      </c>
      <c r="O80" s="111">
        <v>0</v>
      </c>
      <c r="P80" s="111">
        <v>7800</v>
      </c>
    </row>
    <row r="81" spans="1:16" outlineLevel="1">
      <c r="A81" s="68"/>
      <c r="B81" s="56" t="s">
        <v>73</v>
      </c>
      <c r="D81" s="111">
        <v>2500</v>
      </c>
      <c r="E81" s="111">
        <v>0</v>
      </c>
      <c r="F81" s="111">
        <v>0</v>
      </c>
      <c r="G81" s="111">
        <v>0</v>
      </c>
      <c r="H81" s="111">
        <v>1000</v>
      </c>
      <c r="I81" s="111">
        <v>0</v>
      </c>
      <c r="J81" s="111">
        <v>0</v>
      </c>
      <c r="K81" s="111">
        <v>0</v>
      </c>
      <c r="L81" s="111">
        <v>3690</v>
      </c>
      <c r="M81" s="111">
        <v>0</v>
      </c>
      <c r="N81" s="111">
        <v>0</v>
      </c>
      <c r="O81" s="111">
        <v>0</v>
      </c>
      <c r="P81" s="111">
        <v>7190</v>
      </c>
    </row>
    <row r="82" spans="1:16" outlineLevel="1">
      <c r="A82" s="68"/>
      <c r="B82" s="56" t="s">
        <v>221</v>
      </c>
      <c r="D82" s="111">
        <v>71</v>
      </c>
      <c r="E82" s="111">
        <v>71</v>
      </c>
      <c r="F82" s="111">
        <v>71</v>
      </c>
      <c r="G82" s="111">
        <v>71</v>
      </c>
      <c r="H82" s="111">
        <v>71</v>
      </c>
      <c r="I82" s="111">
        <v>71</v>
      </c>
      <c r="J82" s="111">
        <v>71</v>
      </c>
      <c r="K82" s="111">
        <v>71</v>
      </c>
      <c r="L82" s="111">
        <v>71</v>
      </c>
      <c r="M82" s="111">
        <v>71</v>
      </c>
      <c r="N82" s="111">
        <v>71</v>
      </c>
      <c r="O82" s="111">
        <v>69</v>
      </c>
      <c r="P82" s="111">
        <v>850</v>
      </c>
    </row>
    <row r="83" spans="1:16" outlineLevel="1">
      <c r="A83" s="68"/>
      <c r="B83" s="56" t="s">
        <v>222</v>
      </c>
      <c r="D83" s="111">
        <v>0</v>
      </c>
      <c r="E83" s="111">
        <v>0</v>
      </c>
      <c r="F83" s="111">
        <v>0</v>
      </c>
      <c r="G83" s="111">
        <v>0</v>
      </c>
      <c r="H83" s="111">
        <v>0</v>
      </c>
      <c r="I83" s="111">
        <v>0</v>
      </c>
      <c r="J83" s="111">
        <v>0</v>
      </c>
      <c r="K83" s="111">
        <v>0</v>
      </c>
      <c r="L83" s="111">
        <v>0</v>
      </c>
      <c r="M83" s="111">
        <v>0</v>
      </c>
      <c r="N83" s="111">
        <v>0</v>
      </c>
      <c r="O83" s="111">
        <v>0</v>
      </c>
      <c r="P83" s="111">
        <v>0</v>
      </c>
    </row>
    <row r="84" spans="1:16" outlineLevel="1">
      <c r="A84" s="68"/>
      <c r="B84" s="56" t="s">
        <v>44</v>
      </c>
      <c r="D84" s="111">
        <v>485</v>
      </c>
      <c r="E84" s="111">
        <v>0</v>
      </c>
      <c r="F84" s="111">
        <v>0</v>
      </c>
      <c r="G84" s="111">
        <v>485</v>
      </c>
      <c r="H84" s="111">
        <v>0</v>
      </c>
      <c r="I84" s="111">
        <v>0</v>
      </c>
      <c r="J84" s="111">
        <v>485</v>
      </c>
      <c r="K84" s="111">
        <v>0</v>
      </c>
      <c r="L84" s="111">
        <v>0</v>
      </c>
      <c r="M84" s="111">
        <v>485</v>
      </c>
      <c r="N84" s="111">
        <v>0</v>
      </c>
      <c r="O84" s="111">
        <v>0</v>
      </c>
      <c r="P84" s="111">
        <v>1940</v>
      </c>
    </row>
    <row r="85" spans="1:16">
      <c r="A85" s="112" t="s">
        <v>45</v>
      </c>
      <c r="B85" s="58"/>
      <c r="C85" s="59"/>
      <c r="D85" s="113">
        <v>69176.75</v>
      </c>
      <c r="E85" s="113">
        <v>36276.75</v>
      </c>
      <c r="F85" s="113">
        <v>52683.75</v>
      </c>
      <c r="G85" s="113">
        <v>52361.75</v>
      </c>
      <c r="H85" s="113">
        <v>110191.75</v>
      </c>
      <c r="I85" s="113">
        <v>70111.75</v>
      </c>
      <c r="J85" s="113">
        <v>104288.75</v>
      </c>
      <c r="K85" s="113">
        <v>57446.75</v>
      </c>
      <c r="L85" s="113">
        <v>52346.75</v>
      </c>
      <c r="M85" s="113">
        <v>74401.75</v>
      </c>
      <c r="N85" s="113">
        <v>80962.75</v>
      </c>
      <c r="O85" s="113">
        <v>37592.75</v>
      </c>
      <c r="P85" s="194">
        <v>797842</v>
      </c>
    </row>
    <row r="86" spans="1:16">
      <c r="A86" s="114"/>
      <c r="B86" s="60"/>
      <c r="C86" s="60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</row>
    <row r="87" spans="1:16">
      <c r="A87" s="112" t="s">
        <v>177</v>
      </c>
      <c r="B87" s="58"/>
      <c r="C87" s="59"/>
      <c r="D87" s="113">
        <v>78591.430009238407</v>
      </c>
      <c r="E87" s="113">
        <v>47288.960294952689</v>
      </c>
      <c r="F87" s="113">
        <v>63695.960294952689</v>
      </c>
      <c r="G87" s="113">
        <v>68558.771026830669</v>
      </c>
      <c r="H87" s="113">
        <v>121280.50818523066</v>
      </c>
      <c r="I87" s="113">
        <v>81200.508185230661</v>
      </c>
      <c r="J87" s="113">
        <v>115589.52419444667</v>
      </c>
      <c r="K87" s="113">
        <v>68747.524194446669</v>
      </c>
      <c r="L87" s="113">
        <v>63647.524194446669</v>
      </c>
      <c r="M87" s="113">
        <v>90916.795040654673</v>
      </c>
      <c r="N87" s="113">
        <v>92263.524194446669</v>
      </c>
      <c r="O87" s="113">
        <v>50010.867947205523</v>
      </c>
      <c r="P87" s="194">
        <v>941791.89776208275</v>
      </c>
    </row>
    <row r="88" spans="1:16">
      <c r="A88" s="68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3"/>
    </row>
    <row r="89" spans="1:16" outlineLevel="1">
      <c r="A89" s="68" t="s">
        <v>93</v>
      </c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3"/>
    </row>
    <row r="90" spans="1:16" outlineLevel="1">
      <c r="A90" s="68"/>
      <c r="B90" s="56" t="s">
        <v>94</v>
      </c>
      <c r="D90" s="111">
        <v>17500</v>
      </c>
      <c r="E90" s="111">
        <v>0</v>
      </c>
      <c r="F90" s="111">
        <v>0</v>
      </c>
      <c r="G90" s="111">
        <v>100500</v>
      </c>
      <c r="H90" s="111">
        <v>57000</v>
      </c>
      <c r="I90" s="111">
        <v>39000</v>
      </c>
      <c r="J90" s="111">
        <v>12000</v>
      </c>
      <c r="K90" s="111">
        <v>6500</v>
      </c>
      <c r="L90" s="111">
        <v>5000</v>
      </c>
      <c r="M90" s="111">
        <v>0</v>
      </c>
      <c r="N90" s="111">
        <v>0</v>
      </c>
      <c r="O90" s="111">
        <v>0</v>
      </c>
      <c r="P90" s="111">
        <v>237500</v>
      </c>
    </row>
    <row r="91" spans="1:16">
      <c r="A91" s="112" t="s">
        <v>96</v>
      </c>
      <c r="B91" s="58"/>
      <c r="C91" s="59"/>
      <c r="D91" s="113">
        <v>17500</v>
      </c>
      <c r="E91" s="113">
        <v>0</v>
      </c>
      <c r="F91" s="113">
        <v>0</v>
      </c>
      <c r="G91" s="113">
        <v>100500</v>
      </c>
      <c r="H91" s="113">
        <v>57000</v>
      </c>
      <c r="I91" s="113">
        <v>39000</v>
      </c>
      <c r="J91" s="113">
        <v>12000</v>
      </c>
      <c r="K91" s="113">
        <v>6500</v>
      </c>
      <c r="L91" s="113">
        <v>5000</v>
      </c>
      <c r="M91" s="113">
        <v>0</v>
      </c>
      <c r="N91" s="113">
        <v>0</v>
      </c>
      <c r="O91" s="113">
        <v>0</v>
      </c>
      <c r="P91" s="194">
        <v>237500</v>
      </c>
    </row>
    <row r="92" spans="1:16">
      <c r="A92" s="68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3"/>
    </row>
    <row r="93" spans="1:16">
      <c r="A93" s="112" t="s">
        <v>189</v>
      </c>
      <c r="B93" s="61"/>
      <c r="C93" s="62"/>
      <c r="D93" s="113">
        <v>96091.430009238407</v>
      </c>
      <c r="E93" s="113">
        <v>47288.960294952689</v>
      </c>
      <c r="F93" s="113">
        <v>63695.960294952689</v>
      </c>
      <c r="G93" s="113">
        <v>169058.77102683065</v>
      </c>
      <c r="H93" s="113">
        <v>178280.50818523066</v>
      </c>
      <c r="I93" s="113">
        <v>120200.50818523066</v>
      </c>
      <c r="J93" s="113">
        <v>127589.52419444667</v>
      </c>
      <c r="K93" s="113">
        <v>75247.524194446669</v>
      </c>
      <c r="L93" s="113">
        <v>68647.524194446669</v>
      </c>
      <c r="M93" s="113">
        <v>90916.795040654673</v>
      </c>
      <c r="N93" s="113">
        <v>92263.524194446669</v>
      </c>
      <c r="O93" s="113">
        <v>50010.867947205523</v>
      </c>
      <c r="P93" s="194">
        <v>1179291.8977620827</v>
      </c>
    </row>
    <row r="94" spans="1:16">
      <c r="A94" s="68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3"/>
    </row>
    <row r="95" spans="1:16">
      <c r="A95" s="112" t="s">
        <v>217</v>
      </c>
      <c r="B95" s="61"/>
      <c r="C95" s="62"/>
      <c r="D95" s="115">
        <v>-96091.430009238407</v>
      </c>
      <c r="E95" s="115">
        <v>-47288.960294952689</v>
      </c>
      <c r="F95" s="115">
        <v>-63695.960294952689</v>
      </c>
      <c r="G95" s="115">
        <v>-169058.77102683065</v>
      </c>
      <c r="H95" s="115">
        <v>-178280.50818523066</v>
      </c>
      <c r="I95" s="115">
        <v>-120200.50818523066</v>
      </c>
      <c r="J95" s="115">
        <v>-127589.52419444667</v>
      </c>
      <c r="K95" s="115">
        <v>-75247.524194446669</v>
      </c>
      <c r="L95" s="115">
        <v>-68647.524194446669</v>
      </c>
      <c r="M95" s="115">
        <v>-90916.795040654673</v>
      </c>
      <c r="N95" s="115">
        <v>-92263.524194446669</v>
      </c>
      <c r="O95" s="115">
        <v>-50010.867947205523</v>
      </c>
      <c r="P95" s="195">
        <v>-1179291.8977620827</v>
      </c>
    </row>
  </sheetData>
  <sheetProtection insertRows="0" selectLockedCells="1"/>
  <printOptions horizontalCentered="1"/>
  <pageMargins left="0" right="0" top="0.53" bottom="0.53" header="0.5" footer="0.5"/>
  <pageSetup scale="46" fitToHeight="73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6"/>
  <sheetViews>
    <sheetView view="pageBreakPreview" zoomScaleNormal="75" zoomScaleSheetLayoutView="100" workbookViewId="0">
      <pane xSplit="3" ySplit="9" topLeftCell="D10" activePane="bottomRight" state="frozen"/>
      <selection pane="topRight"/>
      <selection pane="bottomLeft"/>
      <selection pane="bottomRight"/>
    </sheetView>
  </sheetViews>
  <sheetFormatPr defaultRowHeight="12.75" outlineLevelRow="1"/>
  <cols>
    <col min="1" max="1" width="5.125" style="314" customWidth="1"/>
    <col min="2" max="2" width="10.625" style="314" customWidth="1"/>
    <col min="3" max="3" width="29.125" style="314" customWidth="1"/>
    <col min="4" max="5" width="13.875" style="314" customWidth="1"/>
    <col min="6" max="8" width="17.75" style="314" bestFit="1" customWidth="1"/>
    <col min="9" max="11" width="15.25" style="314" bestFit="1" customWidth="1"/>
    <col min="12" max="12" width="18.5" style="314" customWidth="1"/>
    <col min="13" max="14" width="13.875" style="314" customWidth="1"/>
    <col min="15" max="15" width="16.5" style="314" customWidth="1"/>
    <col min="16" max="16" width="18.875" style="314" bestFit="1" customWidth="1"/>
    <col min="17" max="17" width="11.625" style="314" customWidth="1"/>
    <col min="18" max="16384" width="9" style="314"/>
  </cols>
  <sheetData>
    <row r="1" spans="1:16">
      <c r="A1" s="316" t="s">
        <v>131</v>
      </c>
    </row>
    <row r="2" spans="1:16">
      <c r="A2" s="316" t="s">
        <v>132</v>
      </c>
    </row>
    <row r="3" spans="1:16">
      <c r="A3" s="317" t="s">
        <v>326</v>
      </c>
    </row>
    <row r="4" spans="1:16">
      <c r="B4" s="316"/>
    </row>
    <row r="5" spans="1:16">
      <c r="B5" s="318" t="s">
        <v>357</v>
      </c>
    </row>
    <row r="6" spans="1:16">
      <c r="B6" s="316"/>
    </row>
    <row r="8" spans="1:16"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>
        <v>2013</v>
      </c>
    </row>
    <row r="9" spans="1:16">
      <c r="A9" s="320" t="s">
        <v>11</v>
      </c>
      <c r="D9" s="321">
        <v>41213</v>
      </c>
      <c r="E9" s="321">
        <v>41243</v>
      </c>
      <c r="F9" s="321">
        <v>41274</v>
      </c>
      <c r="G9" s="321">
        <v>41305</v>
      </c>
      <c r="H9" s="321">
        <v>41333</v>
      </c>
      <c r="I9" s="321">
        <v>41364</v>
      </c>
      <c r="J9" s="321">
        <v>41394</v>
      </c>
      <c r="K9" s="321">
        <v>41425</v>
      </c>
      <c r="L9" s="321">
        <v>41455</v>
      </c>
      <c r="M9" s="321">
        <v>41486</v>
      </c>
      <c r="N9" s="321">
        <v>41517</v>
      </c>
      <c r="O9" s="321">
        <v>41547</v>
      </c>
      <c r="P9" s="322" t="s">
        <v>12</v>
      </c>
    </row>
    <row r="10" spans="1:16">
      <c r="A10" s="320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4"/>
    </row>
    <row r="11" spans="1:16" outlineLevel="1">
      <c r="A11" s="320" t="s">
        <v>1</v>
      </c>
      <c r="B11" s="320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23"/>
      <c r="P11" s="324"/>
    </row>
    <row r="12" spans="1:16" outlineLevel="1">
      <c r="A12" s="320"/>
      <c r="B12" s="314" t="s">
        <v>173</v>
      </c>
      <c r="D12" s="325">
        <v>0</v>
      </c>
      <c r="E12" s="325">
        <v>0</v>
      </c>
      <c r="F12" s="325">
        <v>0</v>
      </c>
      <c r="G12" s="325">
        <v>0</v>
      </c>
      <c r="H12" s="325">
        <v>0</v>
      </c>
      <c r="I12" s="325">
        <v>0</v>
      </c>
      <c r="J12" s="325">
        <v>0</v>
      </c>
      <c r="K12" s="325">
        <v>0</v>
      </c>
      <c r="L12" s="325">
        <v>0</v>
      </c>
      <c r="M12" s="325">
        <v>0</v>
      </c>
      <c r="N12" s="325">
        <v>0</v>
      </c>
      <c r="O12" s="325">
        <v>0</v>
      </c>
      <c r="P12" s="325">
        <v>0</v>
      </c>
    </row>
    <row r="13" spans="1:16" outlineLevel="1">
      <c r="A13" s="320"/>
      <c r="B13" s="314" t="s">
        <v>174</v>
      </c>
      <c r="D13" s="325">
        <v>0</v>
      </c>
      <c r="E13" s="325">
        <v>0</v>
      </c>
      <c r="F13" s="325">
        <v>0</v>
      </c>
      <c r="G13" s="325">
        <v>0</v>
      </c>
      <c r="H13" s="325">
        <v>0</v>
      </c>
      <c r="I13" s="325">
        <v>0</v>
      </c>
      <c r="J13" s="325">
        <v>0</v>
      </c>
      <c r="K13" s="325">
        <v>0</v>
      </c>
      <c r="L13" s="325">
        <v>0</v>
      </c>
      <c r="M13" s="325">
        <v>0</v>
      </c>
      <c r="N13" s="325">
        <v>0</v>
      </c>
      <c r="O13" s="325">
        <v>0</v>
      </c>
      <c r="P13" s="326">
        <v>0</v>
      </c>
    </row>
    <row r="14" spans="1:16" outlineLevel="1">
      <c r="A14" s="320"/>
      <c r="B14" s="314" t="s">
        <v>175</v>
      </c>
      <c r="D14" s="325">
        <v>0</v>
      </c>
      <c r="E14" s="325">
        <v>0</v>
      </c>
      <c r="F14" s="325">
        <v>0</v>
      </c>
      <c r="G14" s="325">
        <v>0</v>
      </c>
      <c r="H14" s="325">
        <v>0</v>
      </c>
      <c r="I14" s="325">
        <v>0</v>
      </c>
      <c r="J14" s="325">
        <v>0</v>
      </c>
      <c r="K14" s="325">
        <v>0</v>
      </c>
      <c r="L14" s="325">
        <v>0</v>
      </c>
      <c r="M14" s="325">
        <v>0</v>
      </c>
      <c r="N14" s="325">
        <v>0</v>
      </c>
      <c r="O14" s="325">
        <v>0</v>
      </c>
      <c r="P14" s="326">
        <v>0</v>
      </c>
    </row>
    <row r="15" spans="1:16" outlineLevel="1">
      <c r="A15" s="320"/>
      <c r="B15" s="314" t="s">
        <v>49</v>
      </c>
      <c r="D15" s="325">
        <v>0</v>
      </c>
      <c r="E15" s="325">
        <v>0</v>
      </c>
      <c r="F15" s="325">
        <v>0</v>
      </c>
      <c r="G15" s="325">
        <v>0</v>
      </c>
      <c r="H15" s="325">
        <v>0</v>
      </c>
      <c r="I15" s="325">
        <v>0</v>
      </c>
      <c r="J15" s="325">
        <v>0</v>
      </c>
      <c r="K15" s="325">
        <v>0</v>
      </c>
      <c r="L15" s="325">
        <v>0</v>
      </c>
      <c r="M15" s="325">
        <v>0</v>
      </c>
      <c r="N15" s="325">
        <v>0</v>
      </c>
      <c r="O15" s="325">
        <v>0</v>
      </c>
      <c r="P15" s="326">
        <v>0</v>
      </c>
    </row>
    <row r="16" spans="1:16" outlineLevel="1">
      <c r="A16" s="320"/>
      <c r="B16" s="314" t="s">
        <v>51</v>
      </c>
      <c r="D16" s="325">
        <v>0</v>
      </c>
      <c r="E16" s="325">
        <v>0</v>
      </c>
      <c r="F16" s="325">
        <v>0</v>
      </c>
      <c r="G16" s="325">
        <v>0</v>
      </c>
      <c r="H16" s="325">
        <v>0</v>
      </c>
      <c r="I16" s="325">
        <v>0</v>
      </c>
      <c r="J16" s="325">
        <v>0</v>
      </c>
      <c r="K16" s="325">
        <v>0</v>
      </c>
      <c r="L16" s="325">
        <v>0</v>
      </c>
      <c r="M16" s="325">
        <v>0</v>
      </c>
      <c r="N16" s="325">
        <v>0</v>
      </c>
      <c r="O16" s="325">
        <v>0</v>
      </c>
      <c r="P16" s="326">
        <v>0</v>
      </c>
    </row>
    <row r="17" spans="1:16" outlineLevel="1">
      <c r="A17" s="320"/>
      <c r="B17" s="314" t="s">
        <v>52</v>
      </c>
      <c r="D17" s="325">
        <v>0</v>
      </c>
      <c r="E17" s="325">
        <v>0</v>
      </c>
      <c r="F17" s="325">
        <v>0</v>
      </c>
      <c r="G17" s="325">
        <v>0</v>
      </c>
      <c r="H17" s="325">
        <v>0</v>
      </c>
      <c r="I17" s="325">
        <v>0</v>
      </c>
      <c r="J17" s="325">
        <v>0</v>
      </c>
      <c r="K17" s="325">
        <v>0</v>
      </c>
      <c r="L17" s="325">
        <v>0</v>
      </c>
      <c r="M17" s="325">
        <v>0</v>
      </c>
      <c r="N17" s="325">
        <v>0</v>
      </c>
      <c r="O17" s="325">
        <v>0</v>
      </c>
      <c r="P17" s="326">
        <v>0</v>
      </c>
    </row>
    <row r="18" spans="1:16" outlineLevel="1">
      <c r="A18" s="320"/>
      <c r="B18" s="314" t="s">
        <v>53</v>
      </c>
      <c r="D18" s="325">
        <v>0</v>
      </c>
      <c r="E18" s="325">
        <v>0</v>
      </c>
      <c r="F18" s="325">
        <v>0</v>
      </c>
      <c r="G18" s="325">
        <v>0</v>
      </c>
      <c r="H18" s="325">
        <v>0</v>
      </c>
      <c r="I18" s="325">
        <v>0</v>
      </c>
      <c r="J18" s="325">
        <v>0</v>
      </c>
      <c r="K18" s="325">
        <v>0</v>
      </c>
      <c r="L18" s="325">
        <v>0</v>
      </c>
      <c r="M18" s="325">
        <v>0</v>
      </c>
      <c r="N18" s="325">
        <v>0</v>
      </c>
      <c r="O18" s="325">
        <v>0</v>
      </c>
      <c r="P18" s="326">
        <v>0</v>
      </c>
    </row>
    <row r="19" spans="1:16">
      <c r="A19" s="327" t="s">
        <v>54</v>
      </c>
      <c r="B19" s="328"/>
      <c r="C19" s="329"/>
      <c r="D19" s="330">
        <v>0</v>
      </c>
      <c r="E19" s="330">
        <v>0</v>
      </c>
      <c r="F19" s="330">
        <v>0</v>
      </c>
      <c r="G19" s="330">
        <v>0</v>
      </c>
      <c r="H19" s="330">
        <v>0</v>
      </c>
      <c r="I19" s="330">
        <v>0</v>
      </c>
      <c r="J19" s="330">
        <v>0</v>
      </c>
      <c r="K19" s="330">
        <v>0</v>
      </c>
      <c r="L19" s="330">
        <v>0</v>
      </c>
      <c r="M19" s="330">
        <v>0</v>
      </c>
      <c r="N19" s="330">
        <v>0</v>
      </c>
      <c r="O19" s="330">
        <v>0</v>
      </c>
      <c r="P19" s="331">
        <v>0</v>
      </c>
    </row>
    <row r="20" spans="1:16">
      <c r="A20" s="320"/>
      <c r="B20" s="320"/>
      <c r="D20" s="323"/>
      <c r="E20" s="323"/>
      <c r="F20" s="323"/>
      <c r="G20" s="323"/>
      <c r="H20" s="323"/>
      <c r="I20" s="323"/>
      <c r="J20" s="323"/>
      <c r="K20" s="323"/>
      <c r="L20" s="323"/>
      <c r="M20" s="323"/>
      <c r="N20" s="323"/>
      <c r="O20" s="323"/>
      <c r="P20" s="324"/>
    </row>
    <row r="21" spans="1:16" outlineLevel="1">
      <c r="A21" s="320" t="s">
        <v>55</v>
      </c>
      <c r="B21" s="320"/>
      <c r="D21" s="323"/>
      <c r="E21" s="323"/>
      <c r="F21" s="323"/>
      <c r="G21" s="323"/>
      <c r="H21" s="323"/>
      <c r="I21" s="323"/>
      <c r="J21" s="323"/>
      <c r="K21" s="323"/>
      <c r="L21" s="323"/>
      <c r="M21" s="323"/>
      <c r="N21" s="323"/>
      <c r="O21" s="323"/>
      <c r="P21" s="324"/>
    </row>
    <row r="22" spans="1:16" outlineLevel="1">
      <c r="A22" s="320"/>
      <c r="B22" s="314" t="s">
        <v>56</v>
      </c>
      <c r="D22" s="326">
        <v>9922.1999999999989</v>
      </c>
      <c r="E22" s="326">
        <v>12079.199999999999</v>
      </c>
      <c r="F22" s="326">
        <v>12079.199999999999</v>
      </c>
      <c r="G22" s="326">
        <v>18245.736000000001</v>
      </c>
      <c r="H22" s="326">
        <v>12163.824000000001</v>
      </c>
      <c r="I22" s="326">
        <v>12249.84</v>
      </c>
      <c r="J22" s="326">
        <v>12274.560000000001</v>
      </c>
      <c r="K22" s="326">
        <v>12274.560000000001</v>
      </c>
      <c r="L22" s="326">
        <v>12274.560000000001</v>
      </c>
      <c r="M22" s="326">
        <v>18411.840000000004</v>
      </c>
      <c r="N22" s="326">
        <v>12385.344000000001</v>
      </c>
      <c r="O22" s="326">
        <v>13774.602000000001</v>
      </c>
      <c r="P22" s="326">
        <v>158135.46600000001</v>
      </c>
    </row>
    <row r="23" spans="1:16" outlineLevel="1">
      <c r="A23" s="320"/>
      <c r="B23" s="314" t="s">
        <v>57</v>
      </c>
      <c r="D23" s="326">
        <v>603.54102857142857</v>
      </c>
      <c r="E23" s="326">
        <v>734.74559999999997</v>
      </c>
      <c r="F23" s="326">
        <v>734.74559999999997</v>
      </c>
      <c r="G23" s="326">
        <v>1111.2577919999999</v>
      </c>
      <c r="H23" s="326">
        <v>740.83852799999988</v>
      </c>
      <c r="I23" s="326">
        <v>747.03167999999994</v>
      </c>
      <c r="J23" s="326">
        <v>748.81152000000009</v>
      </c>
      <c r="K23" s="326">
        <v>748.81152000000009</v>
      </c>
      <c r="L23" s="326">
        <v>748.81152000000009</v>
      </c>
      <c r="M23" s="326">
        <v>1123.2172800000001</v>
      </c>
      <c r="N23" s="326">
        <v>756.78796799999998</v>
      </c>
      <c r="O23" s="326">
        <v>837.87239314285716</v>
      </c>
      <c r="P23" s="326">
        <v>9636.4724297142857</v>
      </c>
    </row>
    <row r="24" spans="1:16" outlineLevel="1">
      <c r="A24" s="320"/>
      <c r="B24" s="314" t="s">
        <v>58</v>
      </c>
      <c r="D24" s="326">
        <v>0</v>
      </c>
      <c r="E24" s="326">
        <v>0</v>
      </c>
      <c r="F24" s="326">
        <v>0</v>
      </c>
      <c r="G24" s="326">
        <v>0</v>
      </c>
      <c r="H24" s="326">
        <v>0</v>
      </c>
      <c r="I24" s="326">
        <v>0</v>
      </c>
      <c r="J24" s="326">
        <v>0</v>
      </c>
      <c r="K24" s="326">
        <v>0</v>
      </c>
      <c r="L24" s="326">
        <v>0</v>
      </c>
      <c r="M24" s="326">
        <v>0</v>
      </c>
      <c r="N24" s="326">
        <v>0</v>
      </c>
      <c r="O24" s="326">
        <v>0</v>
      </c>
      <c r="P24" s="326">
        <v>0</v>
      </c>
    </row>
    <row r="25" spans="1:16" outlineLevel="1">
      <c r="A25" s="320"/>
      <c r="B25" s="314" t="s">
        <v>59</v>
      </c>
      <c r="D25" s="326">
        <v>0</v>
      </c>
      <c r="E25" s="326">
        <v>0</v>
      </c>
      <c r="F25" s="326">
        <v>0</v>
      </c>
      <c r="G25" s="326">
        <v>0</v>
      </c>
      <c r="H25" s="326">
        <v>0</v>
      </c>
      <c r="I25" s="326">
        <v>0</v>
      </c>
      <c r="J25" s="326">
        <v>0</v>
      </c>
      <c r="K25" s="326">
        <v>0</v>
      </c>
      <c r="L25" s="326">
        <v>0</v>
      </c>
      <c r="M25" s="326">
        <v>0</v>
      </c>
      <c r="N25" s="326">
        <v>0</v>
      </c>
      <c r="O25" s="326">
        <v>0</v>
      </c>
      <c r="P25" s="326">
        <v>0</v>
      </c>
    </row>
    <row r="26" spans="1:16" outlineLevel="1">
      <c r="A26" s="320"/>
      <c r="B26" s="314" t="s">
        <v>60</v>
      </c>
      <c r="D26" s="326">
        <v>980.26683839999998</v>
      </c>
      <c r="E26" s="326">
        <v>980.26683839999998</v>
      </c>
      <c r="F26" s="326">
        <v>980.26683839999998</v>
      </c>
      <c r="G26" s="326">
        <v>1480.8100250880002</v>
      </c>
      <c r="H26" s="326">
        <v>987.20668339200006</v>
      </c>
      <c r="I26" s="326">
        <v>994.26068352000004</v>
      </c>
      <c r="J26" s="326">
        <v>996.28792128000009</v>
      </c>
      <c r="K26" s="326">
        <v>996.28792128000009</v>
      </c>
      <c r="L26" s="326">
        <v>996.28792128000009</v>
      </c>
      <c r="M26" s="326">
        <v>1494.4318819200003</v>
      </c>
      <c r="N26" s="326">
        <v>1005.373095552</v>
      </c>
      <c r="O26" s="326">
        <v>1117.8542910754286</v>
      </c>
      <c r="P26" s="326">
        <v>13009.600939587428</v>
      </c>
    </row>
    <row r="27" spans="1:16" outlineLevel="1">
      <c r="A27" s="320"/>
      <c r="B27" s="314" t="s">
        <v>236</v>
      </c>
      <c r="D27" s="326">
        <v>835.46925311999996</v>
      </c>
      <c r="E27" s="326">
        <v>835.46925311999996</v>
      </c>
      <c r="F27" s="326">
        <v>835.46925311999996</v>
      </c>
      <c r="G27" s="326">
        <v>1267.883093376</v>
      </c>
      <c r="H27" s="326">
        <v>845.2553955840001</v>
      </c>
      <c r="I27" s="326">
        <v>851.29509504000009</v>
      </c>
      <c r="J27" s="326">
        <v>853.03083456000013</v>
      </c>
      <c r="K27" s="326">
        <v>853.03083456000013</v>
      </c>
      <c r="L27" s="326">
        <v>853.03083456000013</v>
      </c>
      <c r="M27" s="326">
        <v>1279.5462518400002</v>
      </c>
      <c r="N27" s="326">
        <v>860.80964390400004</v>
      </c>
      <c r="O27" s="326">
        <v>957.11707275085712</v>
      </c>
      <c r="P27" s="326">
        <v>11127.40681553486</v>
      </c>
    </row>
    <row r="28" spans="1:16" outlineLevel="1">
      <c r="A28" s="320"/>
      <c r="B28" s="314" t="s">
        <v>70</v>
      </c>
      <c r="D28" s="326">
        <v>3888.7198589234672</v>
      </c>
      <c r="E28" s="326">
        <v>3888.7198589234672</v>
      </c>
      <c r="F28" s="326">
        <v>3888.7198589234672</v>
      </c>
      <c r="G28" s="326">
        <v>4258.0400559133486</v>
      </c>
      <c r="H28" s="326">
        <v>4258.0400559133486</v>
      </c>
      <c r="I28" s="326">
        <v>4258.0400559133486</v>
      </c>
      <c r="J28" s="326">
        <v>4258.0400559133486</v>
      </c>
      <c r="K28" s="326">
        <v>4258.0400559133486</v>
      </c>
      <c r="L28" s="326">
        <v>4258.0400559133486</v>
      </c>
      <c r="M28" s="326">
        <v>4258.0400559133486</v>
      </c>
      <c r="N28" s="326">
        <v>4258.0400559133486</v>
      </c>
      <c r="O28" s="326">
        <v>4258.0400559133486</v>
      </c>
      <c r="P28" s="326">
        <v>49988.520079990543</v>
      </c>
    </row>
    <row r="29" spans="1:16" outlineLevel="1">
      <c r="A29" s="320"/>
      <c r="B29" s="314" t="s">
        <v>8</v>
      </c>
      <c r="D29" s="326">
        <v>0</v>
      </c>
      <c r="E29" s="326">
        <v>0</v>
      </c>
      <c r="F29" s="326">
        <v>0</v>
      </c>
      <c r="G29" s="326">
        <v>0</v>
      </c>
      <c r="H29" s="326">
        <v>0</v>
      </c>
      <c r="I29" s="326">
        <v>0</v>
      </c>
      <c r="J29" s="326">
        <v>0</v>
      </c>
      <c r="K29" s="326">
        <v>0</v>
      </c>
      <c r="L29" s="326">
        <v>0</v>
      </c>
      <c r="M29" s="326">
        <v>0</v>
      </c>
      <c r="N29" s="326">
        <v>0</v>
      </c>
      <c r="O29" s="326">
        <v>0</v>
      </c>
      <c r="P29" s="326">
        <v>0</v>
      </c>
    </row>
    <row r="30" spans="1:16">
      <c r="A30" s="327" t="s">
        <v>2</v>
      </c>
      <c r="B30" s="328"/>
      <c r="C30" s="329"/>
      <c r="D30" s="330">
        <v>16230.196979014894</v>
      </c>
      <c r="E30" s="330">
        <v>18518.401550443468</v>
      </c>
      <c r="F30" s="330">
        <v>18518.401550443468</v>
      </c>
      <c r="G30" s="330">
        <v>26363.726966377351</v>
      </c>
      <c r="H30" s="330">
        <v>18995.16466288935</v>
      </c>
      <c r="I30" s="330">
        <v>19100.467514473348</v>
      </c>
      <c r="J30" s="330">
        <v>19130.730331753351</v>
      </c>
      <c r="K30" s="330">
        <v>19130.730331753351</v>
      </c>
      <c r="L30" s="330">
        <v>19130.730331753351</v>
      </c>
      <c r="M30" s="330">
        <v>26567.075469673357</v>
      </c>
      <c r="N30" s="330">
        <v>19266.354763369352</v>
      </c>
      <c r="O30" s="330">
        <v>20945.485812882493</v>
      </c>
      <c r="P30" s="331">
        <v>241897.46626482712</v>
      </c>
    </row>
    <row r="31" spans="1:16">
      <c r="A31" s="320"/>
      <c r="B31" s="320"/>
      <c r="D31" s="323"/>
      <c r="E31" s="323"/>
      <c r="F31" s="323"/>
      <c r="G31" s="323"/>
      <c r="H31" s="323"/>
      <c r="I31" s="323"/>
      <c r="J31" s="323"/>
      <c r="K31" s="323"/>
      <c r="L31" s="323"/>
      <c r="M31" s="323"/>
      <c r="N31" s="323"/>
      <c r="O31" s="323"/>
      <c r="P31" s="324"/>
    </row>
    <row r="32" spans="1:16" outlineLevel="1">
      <c r="A32" s="320" t="s">
        <v>3</v>
      </c>
      <c r="B32" s="320"/>
      <c r="D32" s="32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4"/>
    </row>
    <row r="33" spans="1:16" outlineLevel="1">
      <c r="A33" s="320"/>
      <c r="B33" s="314" t="s">
        <v>4</v>
      </c>
      <c r="D33" s="326">
        <v>0</v>
      </c>
      <c r="E33" s="326">
        <v>0</v>
      </c>
      <c r="F33" s="326">
        <v>0</v>
      </c>
      <c r="G33" s="326">
        <v>0</v>
      </c>
      <c r="H33" s="326">
        <v>0</v>
      </c>
      <c r="I33" s="326">
        <v>0</v>
      </c>
      <c r="J33" s="326">
        <v>0</v>
      </c>
      <c r="K33" s="326">
        <v>0</v>
      </c>
      <c r="L33" s="326">
        <v>0</v>
      </c>
      <c r="M33" s="326">
        <v>0</v>
      </c>
      <c r="N33" s="326">
        <v>0</v>
      </c>
      <c r="O33" s="326">
        <v>0</v>
      </c>
      <c r="P33" s="326">
        <v>0</v>
      </c>
    </row>
    <row r="34" spans="1:16" outlineLevel="1">
      <c r="A34" s="320"/>
      <c r="B34" s="314" t="s">
        <v>5</v>
      </c>
      <c r="D34" s="326">
        <v>0</v>
      </c>
      <c r="E34" s="326">
        <v>0</v>
      </c>
      <c r="F34" s="326">
        <v>0</v>
      </c>
      <c r="G34" s="326">
        <v>0</v>
      </c>
      <c r="H34" s="326">
        <v>0</v>
      </c>
      <c r="I34" s="326">
        <v>0</v>
      </c>
      <c r="J34" s="326">
        <v>0</v>
      </c>
      <c r="K34" s="326">
        <v>0</v>
      </c>
      <c r="L34" s="326">
        <v>0</v>
      </c>
      <c r="M34" s="326">
        <v>0</v>
      </c>
      <c r="N34" s="326">
        <v>0</v>
      </c>
      <c r="O34" s="326">
        <v>0</v>
      </c>
      <c r="P34" s="326">
        <v>0</v>
      </c>
    </row>
    <row r="35" spans="1:16" outlineLevel="1">
      <c r="A35" s="320"/>
      <c r="B35" s="314" t="s">
        <v>6</v>
      </c>
      <c r="D35" s="326">
        <v>0</v>
      </c>
      <c r="E35" s="326">
        <v>0</v>
      </c>
      <c r="F35" s="326">
        <v>0</v>
      </c>
      <c r="G35" s="326">
        <v>0</v>
      </c>
      <c r="H35" s="326">
        <v>0</v>
      </c>
      <c r="I35" s="326">
        <v>0</v>
      </c>
      <c r="J35" s="326">
        <v>0</v>
      </c>
      <c r="K35" s="326">
        <v>0</v>
      </c>
      <c r="L35" s="326">
        <v>0</v>
      </c>
      <c r="M35" s="326">
        <v>0</v>
      </c>
      <c r="N35" s="326">
        <v>0</v>
      </c>
      <c r="O35" s="326">
        <v>0</v>
      </c>
      <c r="P35" s="326">
        <v>0</v>
      </c>
    </row>
    <row r="36" spans="1:16" outlineLevel="1">
      <c r="A36" s="320"/>
      <c r="B36" s="314" t="s">
        <v>7</v>
      </c>
      <c r="D36" s="326">
        <v>50</v>
      </c>
      <c r="E36" s="326">
        <v>0</v>
      </c>
      <c r="F36" s="326">
        <v>50</v>
      </c>
      <c r="G36" s="326">
        <v>50</v>
      </c>
      <c r="H36" s="326">
        <v>50</v>
      </c>
      <c r="I36" s="326">
        <v>0</v>
      </c>
      <c r="J36" s="326">
        <v>50</v>
      </c>
      <c r="K36" s="326">
        <v>0</v>
      </c>
      <c r="L36" s="326">
        <v>50</v>
      </c>
      <c r="M36" s="326">
        <v>50</v>
      </c>
      <c r="N36" s="326">
        <v>50</v>
      </c>
      <c r="O36" s="326">
        <v>0</v>
      </c>
      <c r="P36" s="326">
        <v>400</v>
      </c>
    </row>
    <row r="37" spans="1:16" outlineLevel="1">
      <c r="A37" s="320"/>
      <c r="B37" s="314" t="s">
        <v>212</v>
      </c>
      <c r="D37" s="326">
        <v>0</v>
      </c>
      <c r="E37" s="326">
        <v>0</v>
      </c>
      <c r="F37" s="326">
        <v>0</v>
      </c>
      <c r="G37" s="326">
        <v>0</v>
      </c>
      <c r="H37" s="326">
        <v>0</v>
      </c>
      <c r="I37" s="326">
        <v>0</v>
      </c>
      <c r="J37" s="326">
        <v>0</v>
      </c>
      <c r="K37" s="326">
        <v>0</v>
      </c>
      <c r="L37" s="326">
        <v>0</v>
      </c>
      <c r="M37" s="326">
        <v>0</v>
      </c>
      <c r="N37" s="326">
        <v>0</v>
      </c>
      <c r="O37" s="326">
        <v>0</v>
      </c>
      <c r="P37" s="326">
        <v>0</v>
      </c>
    </row>
    <row r="38" spans="1:16" outlineLevel="1">
      <c r="A38" s="320"/>
      <c r="B38" s="314" t="s">
        <v>134</v>
      </c>
      <c r="D38" s="326">
        <v>50</v>
      </c>
      <c r="E38" s="326">
        <v>50</v>
      </c>
      <c r="F38" s="326">
        <v>50</v>
      </c>
      <c r="G38" s="326">
        <v>50</v>
      </c>
      <c r="H38" s="326">
        <v>50</v>
      </c>
      <c r="I38" s="326">
        <v>50</v>
      </c>
      <c r="J38" s="326">
        <v>50</v>
      </c>
      <c r="K38" s="326">
        <v>50</v>
      </c>
      <c r="L38" s="326">
        <v>50</v>
      </c>
      <c r="M38" s="326">
        <v>50</v>
      </c>
      <c r="N38" s="326">
        <v>50</v>
      </c>
      <c r="O38" s="326">
        <v>50</v>
      </c>
      <c r="P38" s="326">
        <v>600</v>
      </c>
    </row>
    <row r="39" spans="1:16" outlineLevel="1">
      <c r="A39" s="320"/>
      <c r="B39" s="314" t="s">
        <v>32</v>
      </c>
      <c r="D39" s="326">
        <v>0</v>
      </c>
      <c r="E39" s="326">
        <v>0</v>
      </c>
      <c r="F39" s="326">
        <v>0</v>
      </c>
      <c r="G39" s="326">
        <v>0</v>
      </c>
      <c r="H39" s="326">
        <v>0</v>
      </c>
      <c r="I39" s="326">
        <v>0</v>
      </c>
      <c r="J39" s="326">
        <v>0</v>
      </c>
      <c r="K39" s="326">
        <v>0</v>
      </c>
      <c r="L39" s="326">
        <v>0</v>
      </c>
      <c r="M39" s="326">
        <v>0</v>
      </c>
      <c r="N39" s="326">
        <v>0</v>
      </c>
      <c r="O39" s="326">
        <v>0</v>
      </c>
      <c r="P39" s="326">
        <v>0</v>
      </c>
    </row>
    <row r="40" spans="1:16" outlineLevel="1">
      <c r="A40" s="320"/>
      <c r="B40" s="314" t="s">
        <v>139</v>
      </c>
      <c r="D40" s="326">
        <v>0</v>
      </c>
      <c r="E40" s="326">
        <v>0</v>
      </c>
      <c r="F40" s="326">
        <v>0</v>
      </c>
      <c r="G40" s="326">
        <v>0</v>
      </c>
      <c r="H40" s="326">
        <v>0</v>
      </c>
      <c r="I40" s="326">
        <v>0</v>
      </c>
      <c r="J40" s="326">
        <v>0</v>
      </c>
      <c r="K40" s="326">
        <v>0</v>
      </c>
      <c r="L40" s="326">
        <v>0</v>
      </c>
      <c r="M40" s="326">
        <v>0</v>
      </c>
      <c r="N40" s="326">
        <v>0</v>
      </c>
      <c r="O40" s="326">
        <v>0</v>
      </c>
      <c r="P40" s="326">
        <v>0</v>
      </c>
    </row>
    <row r="41" spans="1:16" outlineLevel="1">
      <c r="A41" s="320"/>
      <c r="B41" s="314" t="s">
        <v>140</v>
      </c>
      <c r="D41" s="326">
        <v>0</v>
      </c>
      <c r="E41" s="326">
        <v>0</v>
      </c>
      <c r="F41" s="326">
        <v>0</v>
      </c>
      <c r="G41" s="326">
        <v>0</v>
      </c>
      <c r="H41" s="326">
        <v>0</v>
      </c>
      <c r="I41" s="326">
        <v>0</v>
      </c>
      <c r="J41" s="326">
        <v>0</v>
      </c>
      <c r="K41" s="326">
        <v>0</v>
      </c>
      <c r="L41" s="326">
        <v>0</v>
      </c>
      <c r="M41" s="326">
        <v>0</v>
      </c>
      <c r="N41" s="326">
        <v>0</v>
      </c>
      <c r="O41" s="326">
        <v>0</v>
      </c>
      <c r="P41" s="326">
        <v>0</v>
      </c>
    </row>
    <row r="42" spans="1:16" outlineLevel="1">
      <c r="A42" s="320"/>
      <c r="B42" s="314" t="s">
        <v>213</v>
      </c>
      <c r="D42" s="326">
        <v>0</v>
      </c>
      <c r="E42" s="326">
        <v>0</v>
      </c>
      <c r="F42" s="326">
        <v>0</v>
      </c>
      <c r="G42" s="326">
        <v>0</v>
      </c>
      <c r="H42" s="326">
        <v>9000</v>
      </c>
      <c r="I42" s="326">
        <v>1000</v>
      </c>
      <c r="J42" s="326">
        <v>0</v>
      </c>
      <c r="K42" s="326">
        <v>0</v>
      </c>
      <c r="L42" s="326">
        <v>0</v>
      </c>
      <c r="M42" s="326">
        <v>0</v>
      </c>
      <c r="N42" s="326">
        <v>0</v>
      </c>
      <c r="O42" s="326">
        <v>0</v>
      </c>
      <c r="P42" s="326">
        <v>10000</v>
      </c>
    </row>
    <row r="43" spans="1:16" outlineLevel="1">
      <c r="A43" s="320"/>
      <c r="B43" s="314" t="s">
        <v>135</v>
      </c>
      <c r="D43" s="326">
        <v>0</v>
      </c>
      <c r="E43" s="326">
        <v>0</v>
      </c>
      <c r="F43" s="326">
        <v>0</v>
      </c>
      <c r="G43" s="326">
        <v>0</v>
      </c>
      <c r="H43" s="326">
        <v>0</v>
      </c>
      <c r="I43" s="326">
        <v>0</v>
      </c>
      <c r="J43" s="326">
        <v>0</v>
      </c>
      <c r="K43" s="326">
        <v>0</v>
      </c>
      <c r="L43" s="326">
        <v>0</v>
      </c>
      <c r="M43" s="326">
        <v>0</v>
      </c>
      <c r="N43" s="326">
        <v>0</v>
      </c>
      <c r="O43" s="326">
        <v>0</v>
      </c>
      <c r="P43" s="326">
        <v>0</v>
      </c>
    </row>
    <row r="44" spans="1:16" outlineLevel="1">
      <c r="A44" s="320"/>
      <c r="B44" s="314" t="s">
        <v>136</v>
      </c>
      <c r="D44" s="326">
        <v>280</v>
      </c>
      <c r="E44" s="326">
        <v>0</v>
      </c>
      <c r="F44" s="326">
        <v>0</v>
      </c>
      <c r="G44" s="326">
        <v>280</v>
      </c>
      <c r="H44" s="326">
        <v>0</v>
      </c>
      <c r="I44" s="326">
        <v>0</v>
      </c>
      <c r="J44" s="326">
        <v>0</v>
      </c>
      <c r="K44" s="326">
        <v>0</v>
      </c>
      <c r="L44" s="326">
        <v>0</v>
      </c>
      <c r="M44" s="326">
        <v>0</v>
      </c>
      <c r="N44" s="326">
        <v>350</v>
      </c>
      <c r="O44" s="326">
        <v>0</v>
      </c>
      <c r="P44" s="326">
        <v>910</v>
      </c>
    </row>
    <row r="45" spans="1:16" outlineLevel="1">
      <c r="A45" s="320"/>
      <c r="B45" s="314" t="s">
        <v>176</v>
      </c>
      <c r="D45" s="326">
        <v>0</v>
      </c>
      <c r="E45" s="326">
        <v>0</v>
      </c>
      <c r="F45" s="326">
        <v>0</v>
      </c>
      <c r="G45" s="326">
        <v>0</v>
      </c>
      <c r="H45" s="326">
        <v>0</v>
      </c>
      <c r="I45" s="326">
        <v>0</v>
      </c>
      <c r="J45" s="326">
        <v>0</v>
      </c>
      <c r="K45" s="326">
        <v>0</v>
      </c>
      <c r="L45" s="326">
        <v>0</v>
      </c>
      <c r="M45" s="326">
        <v>0</v>
      </c>
      <c r="N45" s="326">
        <v>0</v>
      </c>
      <c r="O45" s="326">
        <v>0</v>
      </c>
      <c r="P45" s="326">
        <v>0</v>
      </c>
    </row>
    <row r="46" spans="1:16" outlineLevel="1">
      <c r="A46" s="320"/>
      <c r="B46" s="314" t="s">
        <v>76</v>
      </c>
      <c r="D46" s="326">
        <v>0</v>
      </c>
      <c r="E46" s="326">
        <v>0</v>
      </c>
      <c r="F46" s="326">
        <v>0</v>
      </c>
      <c r="G46" s="326">
        <v>0</v>
      </c>
      <c r="H46" s="326">
        <v>0</v>
      </c>
      <c r="I46" s="326">
        <v>0</v>
      </c>
      <c r="J46" s="326">
        <v>0</v>
      </c>
      <c r="K46" s="326">
        <v>0</v>
      </c>
      <c r="L46" s="326">
        <v>0</v>
      </c>
      <c r="M46" s="326">
        <v>0</v>
      </c>
      <c r="N46" s="326">
        <v>0</v>
      </c>
      <c r="O46" s="326">
        <v>0</v>
      </c>
      <c r="P46" s="326">
        <v>0</v>
      </c>
    </row>
    <row r="47" spans="1:16" outlineLevel="1">
      <c r="A47" s="320"/>
      <c r="B47" s="314" t="s">
        <v>85</v>
      </c>
      <c r="D47" s="326">
        <v>19</v>
      </c>
      <c r="E47" s="326">
        <v>19</v>
      </c>
      <c r="F47" s="326">
        <v>19</v>
      </c>
      <c r="G47" s="326">
        <v>19</v>
      </c>
      <c r="H47" s="326">
        <v>19</v>
      </c>
      <c r="I47" s="326">
        <v>19</v>
      </c>
      <c r="J47" s="326">
        <v>19</v>
      </c>
      <c r="K47" s="326">
        <v>19</v>
      </c>
      <c r="L47" s="326">
        <v>19</v>
      </c>
      <c r="M47" s="326">
        <v>19</v>
      </c>
      <c r="N47" s="326">
        <v>19</v>
      </c>
      <c r="O47" s="326">
        <v>16</v>
      </c>
      <c r="P47" s="326">
        <v>225</v>
      </c>
    </row>
    <row r="48" spans="1:16" outlineLevel="1">
      <c r="A48" s="320"/>
      <c r="B48" s="314" t="s">
        <v>86</v>
      </c>
      <c r="D48" s="326">
        <v>0</v>
      </c>
      <c r="E48" s="326">
        <v>0</v>
      </c>
      <c r="F48" s="326">
        <v>0</v>
      </c>
      <c r="G48" s="326">
        <v>0</v>
      </c>
      <c r="H48" s="326">
        <v>0</v>
      </c>
      <c r="I48" s="326">
        <v>0</v>
      </c>
      <c r="J48" s="326">
        <v>0</v>
      </c>
      <c r="K48" s="326">
        <v>0</v>
      </c>
      <c r="L48" s="326">
        <v>0</v>
      </c>
      <c r="M48" s="326">
        <v>0</v>
      </c>
      <c r="N48" s="326">
        <v>0</v>
      </c>
      <c r="O48" s="326">
        <v>0</v>
      </c>
      <c r="P48" s="326">
        <v>0</v>
      </c>
    </row>
    <row r="49" spans="1:16" outlineLevel="1">
      <c r="A49" s="320"/>
      <c r="B49" s="314" t="s">
        <v>77</v>
      </c>
      <c r="D49" s="326">
        <v>0</v>
      </c>
      <c r="E49" s="326">
        <v>0</v>
      </c>
      <c r="F49" s="326">
        <v>0</v>
      </c>
      <c r="G49" s="326">
        <v>0</v>
      </c>
      <c r="H49" s="326">
        <v>0</v>
      </c>
      <c r="I49" s="326">
        <v>0</v>
      </c>
      <c r="J49" s="326">
        <v>0</v>
      </c>
      <c r="K49" s="326">
        <v>0</v>
      </c>
      <c r="L49" s="326">
        <v>0</v>
      </c>
      <c r="M49" s="326">
        <v>0</v>
      </c>
      <c r="N49" s="326">
        <v>0</v>
      </c>
      <c r="O49" s="326">
        <v>0</v>
      </c>
      <c r="P49" s="326">
        <v>0</v>
      </c>
    </row>
    <row r="50" spans="1:16" outlineLevel="1">
      <c r="A50" s="320"/>
      <c r="B50" s="314" t="s">
        <v>87</v>
      </c>
      <c r="D50" s="326">
        <v>0</v>
      </c>
      <c r="E50" s="326">
        <v>0</v>
      </c>
      <c r="F50" s="326">
        <v>0</v>
      </c>
      <c r="G50" s="326">
        <v>0</v>
      </c>
      <c r="H50" s="326">
        <v>0</v>
      </c>
      <c r="I50" s="326">
        <v>0</v>
      </c>
      <c r="J50" s="326">
        <v>0</v>
      </c>
      <c r="K50" s="326">
        <v>0</v>
      </c>
      <c r="L50" s="326">
        <v>0</v>
      </c>
      <c r="M50" s="326">
        <v>0</v>
      </c>
      <c r="N50" s="326">
        <v>0</v>
      </c>
      <c r="O50" s="326">
        <v>0</v>
      </c>
      <c r="P50" s="326">
        <v>0</v>
      </c>
    </row>
    <row r="51" spans="1:16" outlineLevel="1">
      <c r="A51" s="320"/>
      <c r="B51" s="314" t="s">
        <v>79</v>
      </c>
      <c r="D51" s="326">
        <v>0</v>
      </c>
      <c r="E51" s="326">
        <v>0</v>
      </c>
      <c r="F51" s="326">
        <v>0</v>
      </c>
      <c r="G51" s="326">
        <v>0</v>
      </c>
      <c r="H51" s="326">
        <v>0</v>
      </c>
      <c r="I51" s="326">
        <v>0</v>
      </c>
      <c r="J51" s="326">
        <v>0</v>
      </c>
      <c r="K51" s="326">
        <v>0</v>
      </c>
      <c r="L51" s="326">
        <v>0</v>
      </c>
      <c r="M51" s="326">
        <v>0</v>
      </c>
      <c r="N51" s="326">
        <v>0</v>
      </c>
      <c r="O51" s="326">
        <v>0</v>
      </c>
      <c r="P51" s="326">
        <v>0</v>
      </c>
    </row>
    <row r="52" spans="1:16" outlineLevel="1">
      <c r="A52" s="320"/>
      <c r="B52" s="314" t="s">
        <v>88</v>
      </c>
      <c r="D52" s="326">
        <v>0</v>
      </c>
      <c r="E52" s="326">
        <v>0</v>
      </c>
      <c r="F52" s="326">
        <v>0</v>
      </c>
      <c r="G52" s="326">
        <v>0</v>
      </c>
      <c r="H52" s="326">
        <v>0</v>
      </c>
      <c r="I52" s="326">
        <v>0</v>
      </c>
      <c r="J52" s="326">
        <v>0</v>
      </c>
      <c r="K52" s="326">
        <v>0</v>
      </c>
      <c r="L52" s="326">
        <v>0</v>
      </c>
      <c r="M52" s="326">
        <v>0</v>
      </c>
      <c r="N52" s="326">
        <v>0</v>
      </c>
      <c r="O52" s="326">
        <v>0</v>
      </c>
      <c r="P52" s="326">
        <v>0</v>
      </c>
    </row>
    <row r="53" spans="1:16" outlineLevel="1">
      <c r="A53" s="320"/>
      <c r="B53" s="314" t="s">
        <v>89</v>
      </c>
      <c r="D53" s="326">
        <v>49000</v>
      </c>
      <c r="E53" s="326">
        <v>49000</v>
      </c>
      <c r="F53" s="326">
        <v>49000</v>
      </c>
      <c r="G53" s="326">
        <v>49000</v>
      </c>
      <c r="H53" s="326">
        <v>49000</v>
      </c>
      <c r="I53" s="326">
        <v>49000</v>
      </c>
      <c r="J53" s="326">
        <v>49000</v>
      </c>
      <c r="K53" s="326">
        <v>49000</v>
      </c>
      <c r="L53" s="326">
        <v>49000</v>
      </c>
      <c r="M53" s="326">
        <v>49000</v>
      </c>
      <c r="N53" s="326">
        <v>49000</v>
      </c>
      <c r="O53" s="326">
        <v>49000</v>
      </c>
      <c r="P53" s="326">
        <v>588000</v>
      </c>
    </row>
    <row r="54" spans="1:16" outlineLevel="1">
      <c r="A54" s="320"/>
      <c r="B54" s="314" t="s">
        <v>47</v>
      </c>
      <c r="D54" s="326">
        <v>0</v>
      </c>
      <c r="E54" s="326">
        <v>0</v>
      </c>
      <c r="F54" s="326">
        <v>0</v>
      </c>
      <c r="G54" s="326">
        <v>0</v>
      </c>
      <c r="H54" s="326">
        <v>0</v>
      </c>
      <c r="I54" s="326">
        <v>0</v>
      </c>
      <c r="J54" s="326">
        <v>0</v>
      </c>
      <c r="K54" s="326">
        <v>0</v>
      </c>
      <c r="L54" s="326">
        <v>0</v>
      </c>
      <c r="M54" s="326">
        <v>0</v>
      </c>
      <c r="N54" s="326">
        <v>0</v>
      </c>
      <c r="O54" s="326">
        <v>0</v>
      </c>
      <c r="P54" s="326">
        <v>0</v>
      </c>
    </row>
    <row r="55" spans="1:16" outlineLevel="1">
      <c r="A55" s="320"/>
      <c r="B55" s="314" t="s">
        <v>90</v>
      </c>
      <c r="D55" s="326">
        <v>100</v>
      </c>
      <c r="E55" s="326">
        <v>100</v>
      </c>
      <c r="F55" s="326">
        <v>100</v>
      </c>
      <c r="G55" s="326">
        <v>100</v>
      </c>
      <c r="H55" s="326">
        <v>100</v>
      </c>
      <c r="I55" s="326">
        <v>100</v>
      </c>
      <c r="J55" s="326">
        <v>100</v>
      </c>
      <c r="K55" s="326">
        <v>100</v>
      </c>
      <c r="L55" s="326">
        <v>100</v>
      </c>
      <c r="M55" s="326">
        <v>100</v>
      </c>
      <c r="N55" s="326">
        <v>100</v>
      </c>
      <c r="O55" s="326">
        <v>100</v>
      </c>
      <c r="P55" s="326">
        <v>1200</v>
      </c>
    </row>
    <row r="56" spans="1:16" outlineLevel="1">
      <c r="A56" s="320"/>
      <c r="B56" s="314" t="s">
        <v>141</v>
      </c>
      <c r="D56" s="326">
        <v>5425</v>
      </c>
      <c r="E56" s="326">
        <v>1625</v>
      </c>
      <c r="F56" s="326">
        <v>1675</v>
      </c>
      <c r="G56" s="326">
        <v>2425</v>
      </c>
      <c r="H56" s="326">
        <v>2425</v>
      </c>
      <c r="I56" s="326">
        <v>1725</v>
      </c>
      <c r="J56" s="326">
        <v>4675</v>
      </c>
      <c r="K56" s="326">
        <v>1875</v>
      </c>
      <c r="L56" s="326">
        <v>2425</v>
      </c>
      <c r="M56" s="326">
        <v>3275</v>
      </c>
      <c r="N56" s="326">
        <v>2425</v>
      </c>
      <c r="O56" s="326">
        <v>1625</v>
      </c>
      <c r="P56" s="326">
        <v>31600</v>
      </c>
    </row>
    <row r="57" spans="1:16" outlineLevel="1">
      <c r="A57" s="320"/>
      <c r="B57" s="314" t="s">
        <v>83</v>
      </c>
      <c r="D57" s="326">
        <v>0</v>
      </c>
      <c r="E57" s="326">
        <v>0</v>
      </c>
      <c r="F57" s="326">
        <v>0</v>
      </c>
      <c r="G57" s="326">
        <v>0</v>
      </c>
      <c r="H57" s="326">
        <v>0</v>
      </c>
      <c r="I57" s="326">
        <v>0</v>
      </c>
      <c r="J57" s="326">
        <v>0</v>
      </c>
      <c r="K57" s="326">
        <v>0</v>
      </c>
      <c r="L57" s="326">
        <v>0</v>
      </c>
      <c r="M57" s="326">
        <v>0</v>
      </c>
      <c r="N57" s="326">
        <v>0</v>
      </c>
      <c r="O57" s="326">
        <v>0</v>
      </c>
      <c r="P57" s="326">
        <v>0</v>
      </c>
    </row>
    <row r="58" spans="1:16" outlineLevel="1">
      <c r="A58" s="320"/>
      <c r="B58" s="314" t="s">
        <v>84</v>
      </c>
      <c r="D58" s="326">
        <v>0</v>
      </c>
      <c r="E58" s="326">
        <v>0</v>
      </c>
      <c r="F58" s="326">
        <v>0</v>
      </c>
      <c r="G58" s="326">
        <v>0</v>
      </c>
      <c r="H58" s="326">
        <v>0</v>
      </c>
      <c r="I58" s="326">
        <v>0</v>
      </c>
      <c r="J58" s="326">
        <v>0</v>
      </c>
      <c r="K58" s="326">
        <v>0</v>
      </c>
      <c r="L58" s="326">
        <v>0</v>
      </c>
      <c r="M58" s="326">
        <v>0</v>
      </c>
      <c r="N58" s="326">
        <v>0</v>
      </c>
      <c r="O58" s="326">
        <v>0</v>
      </c>
      <c r="P58" s="326">
        <v>0</v>
      </c>
    </row>
    <row r="59" spans="1:16" outlineLevel="1">
      <c r="A59" s="320"/>
      <c r="B59" s="314" t="s">
        <v>142</v>
      </c>
      <c r="D59" s="326">
        <v>830</v>
      </c>
      <c r="E59" s="326">
        <v>430</v>
      </c>
      <c r="F59" s="326">
        <v>30</v>
      </c>
      <c r="G59" s="326">
        <v>740</v>
      </c>
      <c r="H59" s="326">
        <v>30</v>
      </c>
      <c r="I59" s="326">
        <v>30</v>
      </c>
      <c r="J59" s="326">
        <v>30</v>
      </c>
      <c r="K59" s="326">
        <v>30</v>
      </c>
      <c r="L59" s="326">
        <v>30</v>
      </c>
      <c r="M59" s="326">
        <v>30</v>
      </c>
      <c r="N59" s="326">
        <v>30</v>
      </c>
      <c r="O59" s="326">
        <v>30</v>
      </c>
      <c r="P59" s="326">
        <v>2270</v>
      </c>
    </row>
    <row r="60" spans="1:16" outlineLevel="1">
      <c r="A60" s="320"/>
      <c r="B60" s="314" t="s">
        <v>118</v>
      </c>
      <c r="D60" s="326">
        <v>25</v>
      </c>
      <c r="E60" s="326">
        <v>25</v>
      </c>
      <c r="F60" s="326">
        <v>25</v>
      </c>
      <c r="G60" s="326">
        <v>0</v>
      </c>
      <c r="H60" s="326">
        <v>25</v>
      </c>
      <c r="I60" s="326">
        <v>25</v>
      </c>
      <c r="J60" s="326">
        <v>25</v>
      </c>
      <c r="K60" s="326">
        <v>0</v>
      </c>
      <c r="L60" s="326">
        <v>25</v>
      </c>
      <c r="M60" s="326">
        <v>25</v>
      </c>
      <c r="N60" s="326">
        <v>0</v>
      </c>
      <c r="O60" s="326">
        <v>25</v>
      </c>
      <c r="P60" s="326">
        <v>225</v>
      </c>
    </row>
    <row r="61" spans="1:16" outlineLevel="1">
      <c r="A61" s="320"/>
      <c r="B61" s="314" t="s">
        <v>119</v>
      </c>
      <c r="D61" s="326">
        <v>50</v>
      </c>
      <c r="E61" s="326">
        <v>50</v>
      </c>
      <c r="F61" s="326">
        <v>50</v>
      </c>
      <c r="G61" s="326">
        <v>50</v>
      </c>
      <c r="H61" s="326">
        <v>50</v>
      </c>
      <c r="I61" s="326">
        <v>50</v>
      </c>
      <c r="J61" s="326">
        <v>50</v>
      </c>
      <c r="K61" s="326">
        <v>50</v>
      </c>
      <c r="L61" s="326">
        <v>50</v>
      </c>
      <c r="M61" s="326">
        <v>50</v>
      </c>
      <c r="N61" s="326">
        <v>50</v>
      </c>
      <c r="O61" s="326">
        <v>50</v>
      </c>
      <c r="P61" s="326">
        <v>600</v>
      </c>
    </row>
    <row r="62" spans="1:16" outlineLevel="1">
      <c r="A62" s="320"/>
      <c r="B62" s="314" t="s">
        <v>120</v>
      </c>
      <c r="D62" s="326">
        <v>150</v>
      </c>
      <c r="E62" s="326">
        <v>150</v>
      </c>
      <c r="F62" s="326">
        <v>150</v>
      </c>
      <c r="G62" s="326">
        <v>150</v>
      </c>
      <c r="H62" s="326">
        <v>150</v>
      </c>
      <c r="I62" s="326">
        <v>150</v>
      </c>
      <c r="J62" s="326">
        <v>150</v>
      </c>
      <c r="K62" s="326">
        <v>150</v>
      </c>
      <c r="L62" s="326">
        <v>150</v>
      </c>
      <c r="M62" s="326">
        <v>150</v>
      </c>
      <c r="N62" s="326">
        <v>150</v>
      </c>
      <c r="O62" s="326">
        <v>150</v>
      </c>
      <c r="P62" s="326">
        <v>1800</v>
      </c>
    </row>
    <row r="63" spans="1:16" outlineLevel="1">
      <c r="A63" s="320"/>
      <c r="B63" s="314" t="s">
        <v>128</v>
      </c>
      <c r="D63" s="326">
        <v>0</v>
      </c>
      <c r="E63" s="326">
        <v>0</v>
      </c>
      <c r="F63" s="326">
        <v>0</v>
      </c>
      <c r="G63" s="326">
        <v>0</v>
      </c>
      <c r="H63" s="326">
        <v>0</v>
      </c>
      <c r="I63" s="326">
        <v>0</v>
      </c>
      <c r="J63" s="326">
        <v>0</v>
      </c>
      <c r="K63" s="326">
        <v>0</v>
      </c>
      <c r="L63" s="326">
        <v>0</v>
      </c>
      <c r="M63" s="326">
        <v>0</v>
      </c>
      <c r="N63" s="326">
        <v>0</v>
      </c>
      <c r="O63" s="326">
        <v>0</v>
      </c>
      <c r="P63" s="326">
        <v>0</v>
      </c>
    </row>
    <row r="64" spans="1:16" outlineLevel="1">
      <c r="A64" s="320"/>
      <c r="B64" s="314" t="s">
        <v>111</v>
      </c>
      <c r="D64" s="326">
        <v>0</v>
      </c>
      <c r="E64" s="326">
        <v>0</v>
      </c>
      <c r="F64" s="326">
        <v>0</v>
      </c>
      <c r="G64" s="326">
        <v>0</v>
      </c>
      <c r="H64" s="326">
        <v>0</v>
      </c>
      <c r="I64" s="326">
        <v>0</v>
      </c>
      <c r="J64" s="326">
        <v>0</v>
      </c>
      <c r="K64" s="326">
        <v>0</v>
      </c>
      <c r="L64" s="326">
        <v>0</v>
      </c>
      <c r="M64" s="326">
        <v>0</v>
      </c>
      <c r="N64" s="326">
        <v>0</v>
      </c>
      <c r="O64" s="326">
        <v>0</v>
      </c>
      <c r="P64" s="326">
        <v>0</v>
      </c>
    </row>
    <row r="65" spans="1:16" outlineLevel="1">
      <c r="A65" s="320"/>
      <c r="B65" s="314" t="s">
        <v>112</v>
      </c>
      <c r="D65" s="326">
        <v>0</v>
      </c>
      <c r="E65" s="326">
        <v>0</v>
      </c>
      <c r="F65" s="326">
        <v>0</v>
      </c>
      <c r="G65" s="326">
        <v>120</v>
      </c>
      <c r="H65" s="326">
        <v>0</v>
      </c>
      <c r="I65" s="326">
        <v>0</v>
      </c>
      <c r="J65" s="326">
        <v>0</v>
      </c>
      <c r="K65" s="326">
        <v>0</v>
      </c>
      <c r="L65" s="326">
        <v>0</v>
      </c>
      <c r="M65" s="326">
        <v>0</v>
      </c>
      <c r="N65" s="326">
        <v>0</v>
      </c>
      <c r="O65" s="326">
        <v>0</v>
      </c>
      <c r="P65" s="326">
        <v>120</v>
      </c>
    </row>
    <row r="66" spans="1:16" outlineLevel="1">
      <c r="A66" s="320"/>
      <c r="B66" s="314" t="s">
        <v>113</v>
      </c>
      <c r="D66" s="326">
        <v>500</v>
      </c>
      <c r="E66" s="326">
        <v>1250</v>
      </c>
      <c r="F66" s="326">
        <v>500</v>
      </c>
      <c r="G66" s="326">
        <v>500</v>
      </c>
      <c r="H66" s="326">
        <v>500</v>
      </c>
      <c r="I66" s="326">
        <v>500</v>
      </c>
      <c r="J66" s="326">
        <v>1250</v>
      </c>
      <c r="K66" s="326">
        <v>500</v>
      </c>
      <c r="L66" s="326">
        <v>1250</v>
      </c>
      <c r="M66" s="326">
        <v>500</v>
      </c>
      <c r="N66" s="326">
        <v>1250</v>
      </c>
      <c r="O66" s="326">
        <v>500</v>
      </c>
      <c r="P66" s="326">
        <v>9000</v>
      </c>
    </row>
    <row r="67" spans="1:16" outlineLevel="1">
      <c r="A67" s="320"/>
      <c r="B67" s="314" t="s">
        <v>240</v>
      </c>
      <c r="D67" s="326">
        <v>0</v>
      </c>
      <c r="E67" s="326">
        <v>0</v>
      </c>
      <c r="F67" s="326">
        <v>0</v>
      </c>
      <c r="G67" s="326">
        <v>0</v>
      </c>
      <c r="H67" s="326">
        <v>0</v>
      </c>
      <c r="I67" s="326">
        <v>0</v>
      </c>
      <c r="J67" s="326">
        <v>0</v>
      </c>
      <c r="K67" s="326">
        <v>0</v>
      </c>
      <c r="L67" s="326">
        <v>0</v>
      </c>
      <c r="M67" s="326">
        <v>0</v>
      </c>
      <c r="N67" s="326">
        <v>0</v>
      </c>
      <c r="O67" s="326">
        <v>0</v>
      </c>
      <c r="P67" s="326">
        <v>0</v>
      </c>
    </row>
    <row r="68" spans="1:16" outlineLevel="1">
      <c r="A68" s="320"/>
      <c r="B68" s="314" t="s">
        <v>179</v>
      </c>
      <c r="D68" s="326">
        <v>0</v>
      </c>
      <c r="E68" s="326">
        <v>0</v>
      </c>
      <c r="F68" s="326">
        <v>0</v>
      </c>
      <c r="G68" s="326">
        <v>0</v>
      </c>
      <c r="H68" s="326">
        <v>0</v>
      </c>
      <c r="I68" s="326">
        <v>0</v>
      </c>
      <c r="J68" s="326">
        <v>0</v>
      </c>
      <c r="K68" s="326">
        <v>0</v>
      </c>
      <c r="L68" s="326">
        <v>0</v>
      </c>
      <c r="M68" s="326">
        <v>0</v>
      </c>
      <c r="N68" s="326">
        <v>0</v>
      </c>
      <c r="O68" s="326">
        <v>0</v>
      </c>
      <c r="P68" s="326">
        <v>0</v>
      </c>
    </row>
    <row r="69" spans="1:16" outlineLevel="1">
      <c r="A69" s="320"/>
      <c r="B69" s="314" t="s">
        <v>114</v>
      </c>
      <c r="D69" s="326">
        <v>0</v>
      </c>
      <c r="E69" s="326">
        <v>0</v>
      </c>
      <c r="F69" s="326">
        <v>0</v>
      </c>
      <c r="G69" s="326">
        <v>0</v>
      </c>
      <c r="H69" s="326">
        <v>0</v>
      </c>
      <c r="I69" s="326">
        <v>0</v>
      </c>
      <c r="J69" s="326">
        <v>6000</v>
      </c>
      <c r="K69" s="326">
        <v>0</v>
      </c>
      <c r="L69" s="326">
        <v>0</v>
      </c>
      <c r="M69" s="326">
        <v>0</v>
      </c>
      <c r="N69" s="326">
        <v>6000</v>
      </c>
      <c r="O69" s="326">
        <v>0</v>
      </c>
      <c r="P69" s="326">
        <v>12000</v>
      </c>
    </row>
    <row r="70" spans="1:16" outlineLevel="1">
      <c r="A70" s="320"/>
      <c r="B70" s="314" t="s">
        <v>115</v>
      </c>
      <c r="D70" s="326">
        <v>0</v>
      </c>
      <c r="E70" s="326">
        <v>0</v>
      </c>
      <c r="F70" s="326">
        <v>0</v>
      </c>
      <c r="G70" s="326">
        <v>0</v>
      </c>
      <c r="H70" s="326">
        <v>0</v>
      </c>
      <c r="I70" s="326">
        <v>0</v>
      </c>
      <c r="J70" s="326">
        <v>0</v>
      </c>
      <c r="K70" s="326">
        <v>0</v>
      </c>
      <c r="L70" s="326">
        <v>0</v>
      </c>
      <c r="M70" s="326">
        <v>0</v>
      </c>
      <c r="N70" s="326">
        <v>0</v>
      </c>
      <c r="O70" s="326">
        <v>0</v>
      </c>
      <c r="P70" s="326">
        <v>0</v>
      </c>
    </row>
    <row r="71" spans="1:16" outlineLevel="1">
      <c r="A71" s="320"/>
      <c r="B71" s="314" t="s">
        <v>171</v>
      </c>
      <c r="D71" s="326">
        <v>0</v>
      </c>
      <c r="E71" s="326">
        <v>5500</v>
      </c>
      <c r="F71" s="326">
        <v>0</v>
      </c>
      <c r="G71" s="326">
        <v>0</v>
      </c>
      <c r="H71" s="326">
        <v>5500</v>
      </c>
      <c r="I71" s="326">
        <v>0</v>
      </c>
      <c r="J71" s="326">
        <v>6000</v>
      </c>
      <c r="K71" s="326">
        <v>0</v>
      </c>
      <c r="L71" s="326">
        <v>0</v>
      </c>
      <c r="M71" s="326">
        <v>0</v>
      </c>
      <c r="N71" s="326">
        <v>0</v>
      </c>
      <c r="O71" s="326">
        <v>0</v>
      </c>
      <c r="P71" s="326">
        <v>17000</v>
      </c>
    </row>
    <row r="72" spans="1:16" outlineLevel="1">
      <c r="A72" s="320"/>
      <c r="B72" s="314" t="s">
        <v>116</v>
      </c>
      <c r="D72" s="326">
        <v>350</v>
      </c>
      <c r="E72" s="326">
        <v>350</v>
      </c>
      <c r="F72" s="326">
        <v>350</v>
      </c>
      <c r="G72" s="326">
        <v>350</v>
      </c>
      <c r="H72" s="326">
        <v>350</v>
      </c>
      <c r="I72" s="326">
        <v>350</v>
      </c>
      <c r="J72" s="326">
        <v>350</v>
      </c>
      <c r="K72" s="326">
        <v>350</v>
      </c>
      <c r="L72" s="326">
        <v>350</v>
      </c>
      <c r="M72" s="326">
        <v>350</v>
      </c>
      <c r="N72" s="326">
        <v>350</v>
      </c>
      <c r="O72" s="326">
        <v>350</v>
      </c>
      <c r="P72" s="326">
        <v>4200</v>
      </c>
    </row>
    <row r="73" spans="1:16" outlineLevel="1">
      <c r="A73" s="320"/>
      <c r="B73" s="314" t="s">
        <v>103</v>
      </c>
      <c r="D73" s="326">
        <v>100</v>
      </c>
      <c r="E73" s="326">
        <v>100</v>
      </c>
      <c r="F73" s="326">
        <v>100</v>
      </c>
      <c r="G73" s="326">
        <v>100</v>
      </c>
      <c r="H73" s="326">
        <v>100</v>
      </c>
      <c r="I73" s="326">
        <v>100</v>
      </c>
      <c r="J73" s="326">
        <v>100</v>
      </c>
      <c r="K73" s="326">
        <v>100</v>
      </c>
      <c r="L73" s="326">
        <v>100</v>
      </c>
      <c r="M73" s="326">
        <v>100</v>
      </c>
      <c r="N73" s="326">
        <v>100</v>
      </c>
      <c r="O73" s="326">
        <v>100</v>
      </c>
      <c r="P73" s="326">
        <v>1200</v>
      </c>
    </row>
    <row r="74" spans="1:16" outlineLevel="1">
      <c r="A74" s="320"/>
      <c r="B74" s="314" t="s">
        <v>104</v>
      </c>
      <c r="D74" s="326">
        <v>250</v>
      </c>
      <c r="E74" s="326">
        <v>0</v>
      </c>
      <c r="F74" s="326">
        <v>0</v>
      </c>
      <c r="G74" s="326">
        <v>0</v>
      </c>
      <c r="H74" s="326">
        <v>250</v>
      </c>
      <c r="I74" s="326">
        <v>0</v>
      </c>
      <c r="J74" s="326">
        <v>0</v>
      </c>
      <c r="K74" s="326">
        <v>0</v>
      </c>
      <c r="L74" s="326">
        <v>250</v>
      </c>
      <c r="M74" s="326">
        <v>0</v>
      </c>
      <c r="N74" s="326">
        <v>0</v>
      </c>
      <c r="O74" s="326">
        <v>0</v>
      </c>
      <c r="P74" s="326">
        <v>750</v>
      </c>
    </row>
    <row r="75" spans="1:16" outlineLevel="1">
      <c r="A75" s="320"/>
      <c r="B75" s="314" t="s">
        <v>144</v>
      </c>
      <c r="D75" s="326">
        <v>325</v>
      </c>
      <c r="E75" s="326">
        <v>125</v>
      </c>
      <c r="F75" s="326">
        <v>1625</v>
      </c>
      <c r="G75" s="326">
        <v>1475</v>
      </c>
      <c r="H75" s="326">
        <v>125</v>
      </c>
      <c r="I75" s="326">
        <v>1225</v>
      </c>
      <c r="J75" s="326">
        <v>625</v>
      </c>
      <c r="K75" s="326">
        <v>825</v>
      </c>
      <c r="L75" s="326">
        <v>1925</v>
      </c>
      <c r="M75" s="326">
        <v>1175</v>
      </c>
      <c r="N75" s="326">
        <v>125</v>
      </c>
      <c r="O75" s="326">
        <v>425</v>
      </c>
      <c r="P75" s="326">
        <v>10000</v>
      </c>
    </row>
    <row r="76" spans="1:16" outlineLevel="1">
      <c r="A76" s="320"/>
      <c r="B76" s="314" t="s">
        <v>102</v>
      </c>
      <c r="D76" s="326">
        <v>30</v>
      </c>
      <c r="E76" s="326">
        <v>30</v>
      </c>
      <c r="F76" s="326">
        <v>30</v>
      </c>
      <c r="G76" s="326">
        <v>30</v>
      </c>
      <c r="H76" s="326">
        <v>30</v>
      </c>
      <c r="I76" s="326">
        <v>30</v>
      </c>
      <c r="J76" s="326">
        <v>30</v>
      </c>
      <c r="K76" s="326">
        <v>30</v>
      </c>
      <c r="L76" s="326">
        <v>30</v>
      </c>
      <c r="M76" s="326">
        <v>30</v>
      </c>
      <c r="N76" s="326">
        <v>30</v>
      </c>
      <c r="O76" s="326">
        <v>30</v>
      </c>
      <c r="P76" s="326">
        <v>360</v>
      </c>
    </row>
    <row r="77" spans="1:16" outlineLevel="1">
      <c r="A77" s="320"/>
      <c r="B77" s="314" t="s">
        <v>117</v>
      </c>
      <c r="D77" s="326">
        <v>0</v>
      </c>
      <c r="E77" s="326">
        <v>0</v>
      </c>
      <c r="F77" s="326">
        <v>0</v>
      </c>
      <c r="G77" s="326">
        <v>0</v>
      </c>
      <c r="H77" s="326">
        <v>0</v>
      </c>
      <c r="I77" s="326">
        <v>0</v>
      </c>
      <c r="J77" s="326">
        <v>0</v>
      </c>
      <c r="K77" s="326">
        <v>0</v>
      </c>
      <c r="L77" s="326">
        <v>0</v>
      </c>
      <c r="M77" s="326">
        <v>0</v>
      </c>
      <c r="N77" s="326">
        <v>0</v>
      </c>
      <c r="O77" s="326">
        <v>0</v>
      </c>
      <c r="P77" s="326">
        <v>0</v>
      </c>
    </row>
    <row r="78" spans="1:16" outlineLevel="1">
      <c r="A78" s="320"/>
      <c r="B78" s="314" t="s">
        <v>40</v>
      </c>
      <c r="D78" s="326">
        <v>300</v>
      </c>
      <c r="E78" s="326">
        <v>300</v>
      </c>
      <c r="F78" s="326">
        <v>300</v>
      </c>
      <c r="G78" s="326">
        <v>300</v>
      </c>
      <c r="H78" s="326">
        <v>300</v>
      </c>
      <c r="I78" s="326">
        <v>300</v>
      </c>
      <c r="J78" s="326">
        <v>300</v>
      </c>
      <c r="K78" s="326">
        <v>300</v>
      </c>
      <c r="L78" s="326">
        <v>300</v>
      </c>
      <c r="M78" s="326">
        <v>300</v>
      </c>
      <c r="N78" s="326">
        <v>300</v>
      </c>
      <c r="O78" s="326">
        <v>300</v>
      </c>
      <c r="P78" s="326">
        <v>3600</v>
      </c>
    </row>
    <row r="79" spans="1:16" outlineLevel="1">
      <c r="A79" s="320"/>
      <c r="B79" s="314" t="s">
        <v>41</v>
      </c>
      <c r="D79" s="326">
        <v>0</v>
      </c>
      <c r="E79" s="326">
        <v>0</v>
      </c>
      <c r="F79" s="326">
        <v>0</v>
      </c>
      <c r="G79" s="326">
        <v>0</v>
      </c>
      <c r="H79" s="326">
        <v>0</v>
      </c>
      <c r="I79" s="326">
        <v>0</v>
      </c>
      <c r="J79" s="326">
        <v>0</v>
      </c>
      <c r="K79" s="326">
        <v>0</v>
      </c>
      <c r="L79" s="326">
        <v>0</v>
      </c>
      <c r="M79" s="326">
        <v>0</v>
      </c>
      <c r="N79" s="326">
        <v>0</v>
      </c>
      <c r="O79" s="326">
        <v>0</v>
      </c>
      <c r="P79" s="326">
        <v>0</v>
      </c>
    </row>
    <row r="80" spans="1:16" outlineLevel="1">
      <c r="A80" s="320"/>
      <c r="B80" s="314" t="s">
        <v>42</v>
      </c>
      <c r="D80" s="326">
        <v>15</v>
      </c>
      <c r="E80" s="326">
        <v>15</v>
      </c>
      <c r="F80" s="326">
        <v>15</v>
      </c>
      <c r="G80" s="326">
        <v>15</v>
      </c>
      <c r="H80" s="326">
        <v>15</v>
      </c>
      <c r="I80" s="326">
        <v>15</v>
      </c>
      <c r="J80" s="326">
        <v>15</v>
      </c>
      <c r="K80" s="326">
        <v>15</v>
      </c>
      <c r="L80" s="326">
        <v>15</v>
      </c>
      <c r="M80" s="326">
        <v>15</v>
      </c>
      <c r="N80" s="326">
        <v>15</v>
      </c>
      <c r="O80" s="326">
        <v>15</v>
      </c>
      <c r="P80" s="326">
        <v>180</v>
      </c>
    </row>
    <row r="81" spans="1:16" outlineLevel="1">
      <c r="A81" s="320"/>
      <c r="B81" s="314" t="s">
        <v>43</v>
      </c>
      <c r="D81" s="326">
        <v>2400</v>
      </c>
      <c r="E81" s="326">
        <v>0</v>
      </c>
      <c r="F81" s="326">
        <v>0</v>
      </c>
      <c r="G81" s="326">
        <v>5600</v>
      </c>
      <c r="H81" s="326">
        <v>0</v>
      </c>
      <c r="I81" s="326">
        <v>0</v>
      </c>
      <c r="J81" s="326">
        <v>0</v>
      </c>
      <c r="K81" s="326">
        <v>0</v>
      </c>
      <c r="L81" s="326">
        <v>3250</v>
      </c>
      <c r="M81" s="326">
        <v>0</v>
      </c>
      <c r="N81" s="326">
        <v>0</v>
      </c>
      <c r="O81" s="326">
        <v>0</v>
      </c>
      <c r="P81" s="326">
        <v>11250</v>
      </c>
    </row>
    <row r="82" spans="1:16" outlineLevel="1">
      <c r="A82" s="320"/>
      <c r="B82" s="314" t="s">
        <v>73</v>
      </c>
      <c r="D82" s="326">
        <v>1800</v>
      </c>
      <c r="E82" s="326">
        <v>0</v>
      </c>
      <c r="F82" s="326">
        <v>0</v>
      </c>
      <c r="G82" s="326">
        <v>1700</v>
      </c>
      <c r="H82" s="326">
        <v>0</v>
      </c>
      <c r="I82" s="326">
        <v>0</v>
      </c>
      <c r="J82" s="326">
        <v>0</v>
      </c>
      <c r="K82" s="326">
        <v>0</v>
      </c>
      <c r="L82" s="326">
        <v>0</v>
      </c>
      <c r="M82" s="326">
        <v>0</v>
      </c>
      <c r="N82" s="326">
        <v>0</v>
      </c>
      <c r="O82" s="326">
        <v>0</v>
      </c>
      <c r="P82" s="326">
        <v>3500</v>
      </c>
    </row>
    <row r="83" spans="1:16" outlineLevel="1">
      <c r="A83" s="320"/>
      <c r="B83" s="314" t="s">
        <v>221</v>
      </c>
      <c r="D83" s="326">
        <v>214</v>
      </c>
      <c r="E83" s="326">
        <v>214</v>
      </c>
      <c r="F83" s="326">
        <v>214</v>
      </c>
      <c r="G83" s="326">
        <v>214</v>
      </c>
      <c r="H83" s="326">
        <v>214</v>
      </c>
      <c r="I83" s="326">
        <v>214</v>
      </c>
      <c r="J83" s="326">
        <v>214</v>
      </c>
      <c r="K83" s="326">
        <v>214</v>
      </c>
      <c r="L83" s="326">
        <v>214</v>
      </c>
      <c r="M83" s="326">
        <v>214</v>
      </c>
      <c r="N83" s="326">
        <v>214</v>
      </c>
      <c r="O83" s="326">
        <v>211</v>
      </c>
      <c r="P83" s="326">
        <v>2565</v>
      </c>
    </row>
    <row r="84" spans="1:16" outlineLevel="1">
      <c r="A84" s="320"/>
      <c r="B84" s="314" t="s">
        <v>222</v>
      </c>
      <c r="D84" s="326">
        <v>13167</v>
      </c>
      <c r="E84" s="326">
        <v>13167</v>
      </c>
      <c r="F84" s="326">
        <v>13167</v>
      </c>
      <c r="G84" s="326">
        <v>13167</v>
      </c>
      <c r="H84" s="326">
        <v>13167</v>
      </c>
      <c r="I84" s="326">
        <v>13167</v>
      </c>
      <c r="J84" s="326">
        <v>13167</v>
      </c>
      <c r="K84" s="326">
        <v>13167</v>
      </c>
      <c r="L84" s="326">
        <v>13167</v>
      </c>
      <c r="M84" s="326">
        <v>13167</v>
      </c>
      <c r="N84" s="326">
        <v>13167</v>
      </c>
      <c r="O84" s="326">
        <v>13167</v>
      </c>
      <c r="P84" s="326">
        <v>158004</v>
      </c>
    </row>
    <row r="85" spans="1:16" outlineLevel="1">
      <c r="A85" s="320"/>
      <c r="B85" s="314" t="s">
        <v>44</v>
      </c>
      <c r="D85" s="326">
        <v>2426</v>
      </c>
      <c r="E85" s="326">
        <v>0</v>
      </c>
      <c r="F85" s="326">
        <v>0</v>
      </c>
      <c r="G85" s="326">
        <v>2426</v>
      </c>
      <c r="H85" s="326">
        <v>0</v>
      </c>
      <c r="I85" s="326">
        <v>0</v>
      </c>
      <c r="J85" s="326">
        <v>2426</v>
      </c>
      <c r="K85" s="326">
        <v>0</v>
      </c>
      <c r="L85" s="326">
        <v>0</v>
      </c>
      <c r="M85" s="326">
        <v>2426</v>
      </c>
      <c r="N85" s="326">
        <v>0</v>
      </c>
      <c r="O85" s="326">
        <v>0</v>
      </c>
      <c r="P85" s="326">
        <v>9704</v>
      </c>
    </row>
    <row r="86" spans="1:16">
      <c r="A86" s="327" t="s">
        <v>45</v>
      </c>
      <c r="B86" s="328"/>
      <c r="C86" s="329"/>
      <c r="D86" s="330">
        <v>77856</v>
      </c>
      <c r="E86" s="330">
        <v>72500</v>
      </c>
      <c r="F86" s="330">
        <v>67450</v>
      </c>
      <c r="G86" s="330">
        <v>78861</v>
      </c>
      <c r="H86" s="330">
        <v>81450</v>
      </c>
      <c r="I86" s="330">
        <v>68050</v>
      </c>
      <c r="J86" s="330">
        <v>84626</v>
      </c>
      <c r="K86" s="330">
        <v>66775</v>
      </c>
      <c r="L86" s="330">
        <v>72750</v>
      </c>
      <c r="M86" s="330">
        <v>71026</v>
      </c>
      <c r="N86" s="330">
        <v>73775</v>
      </c>
      <c r="O86" s="330">
        <v>66144</v>
      </c>
      <c r="P86" s="331">
        <v>881263</v>
      </c>
    </row>
    <row r="87" spans="1:16">
      <c r="A87" s="332"/>
      <c r="B87" s="315"/>
      <c r="C87" s="315"/>
      <c r="D87" s="326"/>
      <c r="E87" s="326"/>
      <c r="F87" s="326"/>
      <c r="G87" s="326"/>
      <c r="H87" s="326"/>
      <c r="I87" s="326"/>
      <c r="J87" s="326"/>
      <c r="K87" s="326"/>
      <c r="L87" s="326"/>
      <c r="M87" s="326"/>
      <c r="N87" s="326"/>
      <c r="O87" s="326"/>
      <c r="P87" s="326"/>
    </row>
    <row r="88" spans="1:16">
      <c r="A88" s="327" t="s">
        <v>177</v>
      </c>
      <c r="B88" s="328"/>
      <c r="C88" s="329"/>
      <c r="D88" s="330">
        <v>94086.196979014901</v>
      </c>
      <c r="E88" s="330">
        <v>91018.401550443465</v>
      </c>
      <c r="F88" s="330">
        <v>85968.401550443465</v>
      </c>
      <c r="G88" s="330">
        <v>105224.72696637735</v>
      </c>
      <c r="H88" s="330">
        <v>100445.16466288935</v>
      </c>
      <c r="I88" s="330">
        <v>87150.467514473348</v>
      </c>
      <c r="J88" s="330">
        <v>103756.73033175335</v>
      </c>
      <c r="K88" s="330">
        <v>85905.730331753351</v>
      </c>
      <c r="L88" s="330">
        <v>91880.730331753351</v>
      </c>
      <c r="M88" s="330">
        <v>97593.075469673349</v>
      </c>
      <c r="N88" s="330">
        <v>93041.354763369352</v>
      </c>
      <c r="O88" s="330">
        <v>87089.485812882485</v>
      </c>
      <c r="P88" s="331">
        <v>1123160.4662648272</v>
      </c>
    </row>
    <row r="89" spans="1:16">
      <c r="A89" s="320"/>
      <c r="D89" s="323"/>
      <c r="E89" s="323"/>
      <c r="F89" s="323"/>
      <c r="G89" s="323"/>
      <c r="H89" s="323"/>
      <c r="I89" s="323"/>
      <c r="J89" s="323"/>
      <c r="K89" s="323"/>
      <c r="L89" s="323"/>
      <c r="M89" s="323"/>
      <c r="N89" s="323"/>
      <c r="O89" s="323"/>
      <c r="P89" s="324"/>
    </row>
    <row r="90" spans="1:16" outlineLevel="1">
      <c r="A90" s="320" t="s">
        <v>93</v>
      </c>
      <c r="D90" s="323"/>
      <c r="E90" s="323"/>
      <c r="F90" s="323"/>
      <c r="G90" s="323"/>
      <c r="H90" s="323"/>
      <c r="I90" s="323"/>
      <c r="J90" s="323"/>
      <c r="K90" s="323"/>
      <c r="L90" s="323"/>
      <c r="M90" s="323"/>
      <c r="N90" s="323"/>
      <c r="O90" s="323"/>
      <c r="P90" s="324"/>
    </row>
    <row r="91" spans="1:16" outlineLevel="1">
      <c r="A91" s="320"/>
      <c r="B91" s="314" t="s">
        <v>94</v>
      </c>
      <c r="D91" s="326">
        <v>3000</v>
      </c>
      <c r="E91" s="326">
        <v>0</v>
      </c>
      <c r="F91" s="326">
        <v>1000</v>
      </c>
      <c r="G91" s="326">
        <v>25500</v>
      </c>
      <c r="H91" s="326">
        <v>0</v>
      </c>
      <c r="I91" s="326">
        <v>56600</v>
      </c>
      <c r="J91" s="326">
        <v>0</v>
      </c>
      <c r="K91" s="326">
        <v>0</v>
      </c>
      <c r="L91" s="326">
        <v>0</v>
      </c>
      <c r="M91" s="326">
        <v>0</v>
      </c>
      <c r="N91" s="326">
        <v>0</v>
      </c>
      <c r="O91" s="326">
        <v>4800</v>
      </c>
      <c r="P91" s="326">
        <v>90900</v>
      </c>
    </row>
    <row r="92" spans="1:16">
      <c r="A92" s="327" t="s">
        <v>96</v>
      </c>
      <c r="B92" s="328"/>
      <c r="C92" s="329"/>
      <c r="D92" s="330">
        <v>3000</v>
      </c>
      <c r="E92" s="330">
        <v>0</v>
      </c>
      <c r="F92" s="330">
        <v>1000</v>
      </c>
      <c r="G92" s="330">
        <v>25500</v>
      </c>
      <c r="H92" s="330">
        <v>0</v>
      </c>
      <c r="I92" s="330">
        <v>56600</v>
      </c>
      <c r="J92" s="330">
        <v>0</v>
      </c>
      <c r="K92" s="330">
        <v>0</v>
      </c>
      <c r="L92" s="330">
        <v>0</v>
      </c>
      <c r="M92" s="330">
        <v>0</v>
      </c>
      <c r="N92" s="330">
        <v>0</v>
      </c>
      <c r="O92" s="330">
        <v>4800</v>
      </c>
      <c r="P92" s="331">
        <v>90900</v>
      </c>
    </row>
    <row r="93" spans="1:16">
      <c r="A93" s="320"/>
      <c r="D93" s="323"/>
      <c r="E93" s="323"/>
      <c r="F93" s="323"/>
      <c r="G93" s="323"/>
      <c r="H93" s="323"/>
      <c r="I93" s="323"/>
      <c r="J93" s="323"/>
      <c r="K93" s="323"/>
      <c r="L93" s="323"/>
      <c r="M93" s="323"/>
      <c r="N93" s="323"/>
      <c r="O93" s="323"/>
      <c r="P93" s="324"/>
    </row>
    <row r="94" spans="1:16">
      <c r="A94" s="327" t="s">
        <v>189</v>
      </c>
      <c r="B94" s="333"/>
      <c r="C94" s="334"/>
      <c r="D94" s="330">
        <v>97086.196979014901</v>
      </c>
      <c r="E94" s="330">
        <v>91018.401550443465</v>
      </c>
      <c r="F94" s="330">
        <v>86968.401550443465</v>
      </c>
      <c r="G94" s="330">
        <v>130724.72696637735</v>
      </c>
      <c r="H94" s="330">
        <v>100445.16466288935</v>
      </c>
      <c r="I94" s="330">
        <v>143750.46751447336</v>
      </c>
      <c r="J94" s="330">
        <v>103756.73033175335</v>
      </c>
      <c r="K94" s="330">
        <v>85905.730331753351</v>
      </c>
      <c r="L94" s="330">
        <v>91880.730331753351</v>
      </c>
      <c r="M94" s="330">
        <v>97593.075469673349</v>
      </c>
      <c r="N94" s="330">
        <v>93041.354763369352</v>
      </c>
      <c r="O94" s="330">
        <v>91889.485812882485</v>
      </c>
      <c r="P94" s="331">
        <v>1214060.4662648272</v>
      </c>
    </row>
    <row r="95" spans="1:16">
      <c r="A95" s="320"/>
      <c r="D95" s="323"/>
      <c r="E95" s="323"/>
      <c r="F95" s="323"/>
      <c r="G95" s="323"/>
      <c r="H95" s="323"/>
      <c r="I95" s="323"/>
      <c r="J95" s="323"/>
      <c r="K95" s="323"/>
      <c r="L95" s="323"/>
      <c r="M95" s="323"/>
      <c r="N95" s="323"/>
      <c r="O95" s="323"/>
      <c r="P95" s="324"/>
    </row>
    <row r="96" spans="1:16">
      <c r="A96" s="327" t="s">
        <v>217</v>
      </c>
      <c r="B96" s="333"/>
      <c r="C96" s="334"/>
      <c r="D96" s="335">
        <v>-97086.196979014901</v>
      </c>
      <c r="E96" s="335">
        <v>-91018.401550443465</v>
      </c>
      <c r="F96" s="335">
        <v>-86968.401550443465</v>
      </c>
      <c r="G96" s="335">
        <v>-130724.72696637735</v>
      </c>
      <c r="H96" s="335">
        <v>-100445.16466288935</v>
      </c>
      <c r="I96" s="335">
        <v>-143750.46751447336</v>
      </c>
      <c r="J96" s="335">
        <v>-103756.73033175335</v>
      </c>
      <c r="K96" s="335">
        <v>-85905.730331753351</v>
      </c>
      <c r="L96" s="335">
        <v>-91880.730331753351</v>
      </c>
      <c r="M96" s="335">
        <v>-97593.075469673349</v>
      </c>
      <c r="N96" s="335">
        <v>-93041.354763369352</v>
      </c>
      <c r="O96" s="335">
        <v>-91889.485812882485</v>
      </c>
      <c r="P96" s="336">
        <v>-1214060.4662648272</v>
      </c>
    </row>
  </sheetData>
  <sheetProtection insertRows="0" selectLockedCells="1"/>
  <printOptions horizontalCentered="1"/>
  <pageMargins left="0" right="0" top="0.53" bottom="0.53" header="0.5" footer="0.5"/>
  <pageSetup scale="50" fitToHeight="73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2"/>
  <sheetViews>
    <sheetView view="pageBreakPreview" zoomScale="75" zoomScaleNormal="100" zoomScaleSheetLayoutView="75" workbookViewId="0">
      <pane xSplit="3" ySplit="9" topLeftCell="D10" activePane="bottomRight" state="frozen"/>
      <selection pane="topRight"/>
      <selection pane="bottomLeft"/>
      <selection pane="bottomRight"/>
    </sheetView>
  </sheetViews>
  <sheetFormatPr defaultRowHeight="12.75" outlineLevelRow="1"/>
  <cols>
    <col min="1" max="1" width="5.125" style="314" customWidth="1"/>
    <col min="2" max="2" width="10.625" style="314" customWidth="1"/>
    <col min="3" max="3" width="41.375" style="314" customWidth="1"/>
    <col min="4" max="5" width="13.875" style="314" customWidth="1"/>
    <col min="6" max="8" width="17.75" style="314" bestFit="1" customWidth="1"/>
    <col min="9" max="11" width="15.25" style="314" bestFit="1" customWidth="1"/>
    <col min="12" max="12" width="18.5" style="314" customWidth="1"/>
    <col min="13" max="14" width="13.875" style="314" customWidth="1"/>
    <col min="15" max="15" width="16.5" style="314" customWidth="1"/>
    <col min="16" max="16" width="18.875" style="314" bestFit="1" customWidth="1"/>
    <col min="17" max="17" width="11.625" style="314" customWidth="1"/>
    <col min="18" max="16384" width="9" style="314"/>
  </cols>
  <sheetData>
    <row r="1" spans="1:16">
      <c r="A1" s="316" t="s">
        <v>131</v>
      </c>
    </row>
    <row r="2" spans="1:16">
      <c r="A2" s="316" t="s">
        <v>132</v>
      </c>
    </row>
    <row r="3" spans="1:16">
      <c r="A3" s="317" t="s">
        <v>326</v>
      </c>
    </row>
    <row r="4" spans="1:16">
      <c r="B4" s="316"/>
    </row>
    <row r="5" spans="1:16">
      <c r="B5" s="318" t="s">
        <v>358</v>
      </c>
    </row>
    <row r="6" spans="1:16">
      <c r="B6" s="316"/>
    </row>
    <row r="8" spans="1:16"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>
        <v>2013</v>
      </c>
    </row>
    <row r="9" spans="1:16">
      <c r="A9" s="320" t="s">
        <v>11</v>
      </c>
      <c r="D9" s="321">
        <v>41213</v>
      </c>
      <c r="E9" s="321">
        <v>41243</v>
      </c>
      <c r="F9" s="321">
        <v>41274</v>
      </c>
      <c r="G9" s="321">
        <v>41305</v>
      </c>
      <c r="H9" s="321">
        <v>41333</v>
      </c>
      <c r="I9" s="321">
        <v>41364</v>
      </c>
      <c r="J9" s="321">
        <v>41394</v>
      </c>
      <c r="K9" s="321">
        <v>41425</v>
      </c>
      <c r="L9" s="321">
        <v>41455</v>
      </c>
      <c r="M9" s="321">
        <v>41486</v>
      </c>
      <c r="N9" s="321">
        <v>41517</v>
      </c>
      <c r="O9" s="321">
        <v>41547</v>
      </c>
      <c r="P9" s="322" t="s">
        <v>12</v>
      </c>
    </row>
    <row r="10" spans="1:16">
      <c r="A10" s="320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4"/>
    </row>
    <row r="11" spans="1:16" outlineLevel="1">
      <c r="A11" s="320" t="s">
        <v>1</v>
      </c>
      <c r="B11" s="320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23"/>
      <c r="P11" s="324"/>
    </row>
    <row r="12" spans="1:16" outlineLevel="1">
      <c r="A12" s="320"/>
      <c r="B12" s="314" t="s">
        <v>173</v>
      </c>
      <c r="D12" s="325">
        <v>0</v>
      </c>
      <c r="E12" s="325">
        <v>0</v>
      </c>
      <c r="F12" s="325">
        <v>0</v>
      </c>
      <c r="G12" s="325">
        <v>0</v>
      </c>
      <c r="H12" s="325">
        <v>0</v>
      </c>
      <c r="I12" s="325">
        <v>0</v>
      </c>
      <c r="J12" s="325">
        <v>0</v>
      </c>
      <c r="K12" s="325">
        <v>0</v>
      </c>
      <c r="L12" s="325">
        <v>0</v>
      </c>
      <c r="M12" s="325">
        <v>0</v>
      </c>
      <c r="N12" s="325">
        <v>0</v>
      </c>
      <c r="O12" s="325">
        <v>0</v>
      </c>
      <c r="P12" s="325">
        <v>0</v>
      </c>
    </row>
    <row r="13" spans="1:16" outlineLevel="1">
      <c r="A13" s="320"/>
      <c r="B13" s="314" t="s">
        <v>174</v>
      </c>
      <c r="D13" s="326">
        <v>0</v>
      </c>
      <c r="E13" s="326">
        <v>0</v>
      </c>
      <c r="F13" s="326">
        <v>0</v>
      </c>
      <c r="G13" s="326">
        <v>0</v>
      </c>
      <c r="H13" s="326">
        <v>0</v>
      </c>
      <c r="I13" s="326">
        <v>0</v>
      </c>
      <c r="J13" s="326">
        <v>0</v>
      </c>
      <c r="K13" s="326">
        <v>0</v>
      </c>
      <c r="L13" s="326">
        <v>0</v>
      </c>
      <c r="M13" s="326">
        <v>0</v>
      </c>
      <c r="N13" s="326">
        <v>0</v>
      </c>
      <c r="O13" s="326">
        <v>0</v>
      </c>
      <c r="P13" s="326">
        <v>0</v>
      </c>
    </row>
    <row r="14" spans="1:16" outlineLevel="1">
      <c r="A14" s="320"/>
      <c r="B14" s="314" t="s">
        <v>175</v>
      </c>
      <c r="D14" s="326">
        <v>0</v>
      </c>
      <c r="E14" s="326">
        <v>0</v>
      </c>
      <c r="F14" s="326">
        <v>0</v>
      </c>
      <c r="G14" s="326">
        <v>0</v>
      </c>
      <c r="H14" s="326">
        <v>0</v>
      </c>
      <c r="I14" s="326">
        <v>0</v>
      </c>
      <c r="J14" s="326">
        <v>0</v>
      </c>
      <c r="K14" s="326">
        <v>0</v>
      </c>
      <c r="L14" s="326">
        <v>0</v>
      </c>
      <c r="M14" s="326">
        <v>0</v>
      </c>
      <c r="N14" s="326">
        <v>0</v>
      </c>
      <c r="O14" s="326">
        <v>0</v>
      </c>
      <c r="P14" s="326">
        <v>0</v>
      </c>
    </row>
    <row r="15" spans="1:16" outlineLevel="1">
      <c r="A15" s="320"/>
      <c r="B15" s="314" t="s">
        <v>49</v>
      </c>
      <c r="D15" s="326">
        <v>0</v>
      </c>
      <c r="E15" s="326">
        <v>0</v>
      </c>
      <c r="F15" s="326">
        <v>0</v>
      </c>
      <c r="G15" s="326">
        <v>0</v>
      </c>
      <c r="H15" s="326">
        <v>0</v>
      </c>
      <c r="I15" s="326">
        <v>0</v>
      </c>
      <c r="J15" s="326">
        <v>0</v>
      </c>
      <c r="K15" s="326">
        <v>0</v>
      </c>
      <c r="L15" s="326">
        <v>0</v>
      </c>
      <c r="M15" s="326">
        <v>0</v>
      </c>
      <c r="N15" s="326">
        <v>0</v>
      </c>
      <c r="O15" s="326">
        <v>0</v>
      </c>
      <c r="P15" s="326">
        <v>0</v>
      </c>
    </row>
    <row r="16" spans="1:16" outlineLevel="1">
      <c r="A16" s="320"/>
      <c r="B16" s="314" t="s">
        <v>51</v>
      </c>
      <c r="D16" s="326">
        <v>0</v>
      </c>
      <c r="E16" s="326">
        <v>0</v>
      </c>
      <c r="F16" s="326">
        <v>0</v>
      </c>
      <c r="G16" s="326">
        <v>0</v>
      </c>
      <c r="H16" s="326">
        <v>0</v>
      </c>
      <c r="I16" s="326">
        <v>0</v>
      </c>
      <c r="J16" s="326">
        <v>0</v>
      </c>
      <c r="K16" s="326">
        <v>0</v>
      </c>
      <c r="L16" s="326">
        <v>0</v>
      </c>
      <c r="M16" s="326">
        <v>0</v>
      </c>
      <c r="N16" s="326">
        <v>0</v>
      </c>
      <c r="O16" s="326">
        <v>0</v>
      </c>
      <c r="P16" s="326">
        <v>0</v>
      </c>
    </row>
    <row r="17" spans="1:16" outlineLevel="1">
      <c r="A17" s="320"/>
      <c r="B17" s="314" t="s">
        <v>52</v>
      </c>
      <c r="D17" s="326">
        <v>0</v>
      </c>
      <c r="E17" s="326">
        <v>0</v>
      </c>
      <c r="F17" s="326">
        <v>0</v>
      </c>
      <c r="G17" s="326">
        <v>0</v>
      </c>
      <c r="H17" s="326">
        <v>0</v>
      </c>
      <c r="I17" s="326">
        <v>0</v>
      </c>
      <c r="J17" s="326">
        <v>0</v>
      </c>
      <c r="K17" s="326">
        <v>0</v>
      </c>
      <c r="L17" s="326">
        <v>0</v>
      </c>
      <c r="M17" s="326">
        <v>0</v>
      </c>
      <c r="N17" s="326">
        <v>0</v>
      </c>
      <c r="O17" s="326">
        <v>0</v>
      </c>
      <c r="P17" s="326">
        <v>0</v>
      </c>
    </row>
    <row r="18" spans="1:16" outlineLevel="1">
      <c r="A18" s="320"/>
      <c r="B18" s="314" t="s">
        <v>53</v>
      </c>
      <c r="D18" s="326">
        <v>0</v>
      </c>
      <c r="E18" s="326">
        <v>0</v>
      </c>
      <c r="F18" s="326">
        <v>0</v>
      </c>
      <c r="G18" s="326">
        <v>0</v>
      </c>
      <c r="H18" s="326">
        <v>0</v>
      </c>
      <c r="I18" s="326">
        <v>0</v>
      </c>
      <c r="J18" s="326">
        <v>0</v>
      </c>
      <c r="K18" s="326">
        <v>0</v>
      </c>
      <c r="L18" s="326">
        <v>0</v>
      </c>
      <c r="M18" s="326">
        <v>0</v>
      </c>
      <c r="N18" s="326">
        <v>0</v>
      </c>
      <c r="O18" s="326">
        <v>0</v>
      </c>
      <c r="P18" s="326">
        <v>0</v>
      </c>
    </row>
    <row r="19" spans="1:16">
      <c r="A19" s="327" t="s">
        <v>54</v>
      </c>
      <c r="B19" s="328"/>
      <c r="C19" s="329"/>
      <c r="D19" s="330">
        <v>0</v>
      </c>
      <c r="E19" s="330">
        <v>0</v>
      </c>
      <c r="F19" s="330">
        <v>0</v>
      </c>
      <c r="G19" s="330">
        <v>0</v>
      </c>
      <c r="H19" s="330">
        <v>0</v>
      </c>
      <c r="I19" s="330">
        <v>0</v>
      </c>
      <c r="J19" s="330">
        <v>0</v>
      </c>
      <c r="K19" s="330">
        <v>0</v>
      </c>
      <c r="L19" s="330">
        <v>0</v>
      </c>
      <c r="M19" s="330">
        <v>0</v>
      </c>
      <c r="N19" s="330">
        <v>0</v>
      </c>
      <c r="O19" s="330">
        <v>0</v>
      </c>
      <c r="P19" s="331">
        <v>0</v>
      </c>
    </row>
    <row r="20" spans="1:16">
      <c r="A20" s="320"/>
      <c r="B20" s="320"/>
      <c r="D20" s="323"/>
      <c r="E20" s="323"/>
      <c r="F20" s="323"/>
      <c r="G20" s="323"/>
      <c r="H20" s="323"/>
      <c r="I20" s="323"/>
      <c r="J20" s="323"/>
      <c r="K20" s="323"/>
      <c r="L20" s="323"/>
      <c r="M20" s="323"/>
      <c r="N20" s="323"/>
      <c r="O20" s="323"/>
      <c r="P20" s="324"/>
    </row>
    <row r="21" spans="1:16" outlineLevel="1">
      <c r="A21" s="320" t="s">
        <v>55</v>
      </c>
      <c r="B21" s="320"/>
      <c r="D21" s="323"/>
      <c r="E21" s="323"/>
      <c r="F21" s="323"/>
      <c r="G21" s="323"/>
      <c r="H21" s="323"/>
      <c r="I21" s="323"/>
      <c r="J21" s="323"/>
      <c r="K21" s="323"/>
      <c r="L21" s="323"/>
      <c r="M21" s="323"/>
      <c r="N21" s="323"/>
      <c r="O21" s="323"/>
      <c r="P21" s="324"/>
    </row>
    <row r="22" spans="1:16" outlineLevel="1">
      <c r="A22" s="320"/>
      <c r="B22" s="314" t="s">
        <v>56</v>
      </c>
      <c r="D22" s="326">
        <v>0</v>
      </c>
      <c r="E22" s="326">
        <v>0</v>
      </c>
      <c r="F22" s="326">
        <v>0</v>
      </c>
      <c r="G22" s="326">
        <v>0</v>
      </c>
      <c r="H22" s="326">
        <v>0</v>
      </c>
      <c r="I22" s="326">
        <v>0</v>
      </c>
      <c r="J22" s="326">
        <v>0</v>
      </c>
      <c r="K22" s="326">
        <v>0</v>
      </c>
      <c r="L22" s="326">
        <v>0</v>
      </c>
      <c r="M22" s="326">
        <v>0</v>
      </c>
      <c r="N22" s="326">
        <v>0</v>
      </c>
      <c r="O22" s="326">
        <v>0</v>
      </c>
      <c r="P22" s="326">
        <v>0</v>
      </c>
    </row>
    <row r="23" spans="1:16" outlineLevel="1">
      <c r="A23" s="320"/>
      <c r="B23" s="314" t="s">
        <v>57</v>
      </c>
      <c r="D23" s="326">
        <v>0</v>
      </c>
      <c r="E23" s="326">
        <v>0</v>
      </c>
      <c r="F23" s="326">
        <v>0</v>
      </c>
      <c r="G23" s="326">
        <v>0</v>
      </c>
      <c r="H23" s="326">
        <v>0</v>
      </c>
      <c r="I23" s="326">
        <v>0</v>
      </c>
      <c r="J23" s="326">
        <v>0</v>
      </c>
      <c r="K23" s="326">
        <v>0</v>
      </c>
      <c r="L23" s="326">
        <v>0</v>
      </c>
      <c r="M23" s="326">
        <v>0</v>
      </c>
      <c r="N23" s="326">
        <v>0</v>
      </c>
      <c r="O23" s="326">
        <v>0</v>
      </c>
      <c r="P23" s="326">
        <v>0</v>
      </c>
    </row>
    <row r="24" spans="1:16" outlineLevel="1">
      <c r="A24" s="320"/>
      <c r="B24" s="314" t="s">
        <v>58</v>
      </c>
      <c r="D24" s="326">
        <v>0</v>
      </c>
      <c r="E24" s="326">
        <v>0</v>
      </c>
      <c r="F24" s="326">
        <v>0</v>
      </c>
      <c r="G24" s="326">
        <v>0</v>
      </c>
      <c r="H24" s="326">
        <v>0</v>
      </c>
      <c r="I24" s="326">
        <v>0</v>
      </c>
      <c r="J24" s="326">
        <v>0</v>
      </c>
      <c r="K24" s="326">
        <v>0</v>
      </c>
      <c r="L24" s="326">
        <v>0</v>
      </c>
      <c r="M24" s="326">
        <v>0</v>
      </c>
      <c r="N24" s="326">
        <v>0</v>
      </c>
      <c r="O24" s="326">
        <v>0</v>
      </c>
      <c r="P24" s="326">
        <v>0</v>
      </c>
    </row>
    <row r="25" spans="1:16" outlineLevel="1">
      <c r="A25" s="320"/>
      <c r="B25" s="314" t="s">
        <v>59</v>
      </c>
      <c r="D25" s="326">
        <v>0</v>
      </c>
      <c r="E25" s="326">
        <v>0</v>
      </c>
      <c r="F25" s="326">
        <v>0</v>
      </c>
      <c r="G25" s="326">
        <v>0</v>
      </c>
      <c r="H25" s="326">
        <v>0</v>
      </c>
      <c r="I25" s="326">
        <v>0</v>
      </c>
      <c r="J25" s="326">
        <v>0</v>
      </c>
      <c r="K25" s="326">
        <v>0</v>
      </c>
      <c r="L25" s="326">
        <v>0</v>
      </c>
      <c r="M25" s="326">
        <v>0</v>
      </c>
      <c r="N25" s="326">
        <v>0</v>
      </c>
      <c r="O25" s="326">
        <v>0</v>
      </c>
      <c r="P25" s="326">
        <v>0</v>
      </c>
    </row>
    <row r="26" spans="1:16" outlineLevel="1">
      <c r="A26" s="320"/>
      <c r="B26" s="314" t="s">
        <v>60</v>
      </c>
      <c r="D26" s="326">
        <v>0</v>
      </c>
      <c r="E26" s="326">
        <v>0</v>
      </c>
      <c r="F26" s="326">
        <v>0</v>
      </c>
      <c r="G26" s="326">
        <v>0</v>
      </c>
      <c r="H26" s="326">
        <v>0</v>
      </c>
      <c r="I26" s="326">
        <v>0</v>
      </c>
      <c r="J26" s="326">
        <v>0</v>
      </c>
      <c r="K26" s="326">
        <v>0</v>
      </c>
      <c r="L26" s="326">
        <v>0</v>
      </c>
      <c r="M26" s="326">
        <v>0</v>
      </c>
      <c r="N26" s="326">
        <v>0</v>
      </c>
      <c r="O26" s="326">
        <v>0</v>
      </c>
      <c r="P26" s="326">
        <v>0</v>
      </c>
    </row>
    <row r="27" spans="1:16" outlineLevel="1">
      <c r="A27" s="320"/>
      <c r="B27" s="314" t="s">
        <v>236</v>
      </c>
      <c r="D27" s="326">
        <v>0</v>
      </c>
      <c r="E27" s="326">
        <v>0</v>
      </c>
      <c r="F27" s="326">
        <v>0</v>
      </c>
      <c r="G27" s="326">
        <v>0</v>
      </c>
      <c r="H27" s="326">
        <v>0</v>
      </c>
      <c r="I27" s="326">
        <v>0</v>
      </c>
      <c r="J27" s="326">
        <v>0</v>
      </c>
      <c r="K27" s="326">
        <v>0</v>
      </c>
      <c r="L27" s="326">
        <v>0</v>
      </c>
      <c r="M27" s="326">
        <v>0</v>
      </c>
      <c r="N27" s="326">
        <v>0</v>
      </c>
      <c r="O27" s="326">
        <v>0</v>
      </c>
      <c r="P27" s="326">
        <v>0</v>
      </c>
    </row>
    <row r="28" spans="1:16" outlineLevel="1">
      <c r="A28" s="320"/>
      <c r="B28" s="314" t="s">
        <v>70</v>
      </c>
      <c r="D28" s="326">
        <v>0</v>
      </c>
      <c r="E28" s="326">
        <v>0</v>
      </c>
      <c r="F28" s="326">
        <v>0</v>
      </c>
      <c r="G28" s="326">
        <v>0</v>
      </c>
      <c r="H28" s="326">
        <v>0</v>
      </c>
      <c r="I28" s="326">
        <v>0</v>
      </c>
      <c r="J28" s="326">
        <v>0</v>
      </c>
      <c r="K28" s="326">
        <v>0</v>
      </c>
      <c r="L28" s="326">
        <v>0</v>
      </c>
      <c r="M28" s="326">
        <v>0</v>
      </c>
      <c r="N28" s="326">
        <v>0</v>
      </c>
      <c r="O28" s="326">
        <v>0</v>
      </c>
      <c r="P28" s="326">
        <v>0</v>
      </c>
    </row>
    <row r="29" spans="1:16" outlineLevel="1">
      <c r="A29" s="320"/>
      <c r="B29" s="314" t="s">
        <v>8</v>
      </c>
      <c r="D29" s="326">
        <v>0</v>
      </c>
      <c r="E29" s="326">
        <v>0</v>
      </c>
      <c r="F29" s="326">
        <v>0</v>
      </c>
      <c r="G29" s="326">
        <v>0</v>
      </c>
      <c r="H29" s="326">
        <v>0</v>
      </c>
      <c r="I29" s="326">
        <v>0</v>
      </c>
      <c r="J29" s="326">
        <v>0</v>
      </c>
      <c r="K29" s="326">
        <v>0</v>
      </c>
      <c r="L29" s="326">
        <v>0</v>
      </c>
      <c r="M29" s="326">
        <v>0</v>
      </c>
      <c r="N29" s="326">
        <v>0</v>
      </c>
      <c r="O29" s="326">
        <v>0</v>
      </c>
      <c r="P29" s="326">
        <v>0</v>
      </c>
    </row>
    <row r="30" spans="1:16">
      <c r="A30" s="327" t="s">
        <v>2</v>
      </c>
      <c r="B30" s="328"/>
      <c r="C30" s="329"/>
      <c r="D30" s="330">
        <v>0</v>
      </c>
      <c r="E30" s="330">
        <v>0</v>
      </c>
      <c r="F30" s="330">
        <v>0</v>
      </c>
      <c r="G30" s="330">
        <v>0</v>
      </c>
      <c r="H30" s="330">
        <v>0</v>
      </c>
      <c r="I30" s="330">
        <v>0</v>
      </c>
      <c r="J30" s="330">
        <v>0</v>
      </c>
      <c r="K30" s="330">
        <v>0</v>
      </c>
      <c r="L30" s="330">
        <v>0</v>
      </c>
      <c r="M30" s="330">
        <v>0</v>
      </c>
      <c r="N30" s="330">
        <v>0</v>
      </c>
      <c r="O30" s="330">
        <v>0</v>
      </c>
      <c r="P30" s="331">
        <v>0</v>
      </c>
    </row>
    <row r="31" spans="1:16">
      <c r="A31" s="320"/>
      <c r="B31" s="320"/>
      <c r="D31" s="323"/>
      <c r="E31" s="323"/>
      <c r="F31" s="323"/>
      <c r="G31" s="323"/>
      <c r="H31" s="323"/>
      <c r="I31" s="323"/>
      <c r="J31" s="323"/>
      <c r="K31" s="323"/>
      <c r="L31" s="323"/>
      <c r="M31" s="323"/>
      <c r="N31" s="323"/>
      <c r="O31" s="323"/>
      <c r="P31" s="324"/>
    </row>
    <row r="32" spans="1:16" outlineLevel="1">
      <c r="A32" s="320" t="s">
        <v>3</v>
      </c>
      <c r="B32" s="320"/>
      <c r="D32" s="32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4"/>
    </row>
    <row r="33" spans="1:16" outlineLevel="1">
      <c r="A33" s="320"/>
      <c r="B33" s="314" t="s">
        <v>4</v>
      </c>
      <c r="D33" s="326">
        <v>0</v>
      </c>
      <c r="E33" s="326">
        <v>0</v>
      </c>
      <c r="F33" s="326">
        <v>0</v>
      </c>
      <c r="G33" s="326">
        <v>0</v>
      </c>
      <c r="H33" s="326">
        <v>0</v>
      </c>
      <c r="I33" s="326">
        <v>0</v>
      </c>
      <c r="J33" s="326">
        <v>0</v>
      </c>
      <c r="K33" s="326">
        <v>0</v>
      </c>
      <c r="L33" s="326">
        <v>0</v>
      </c>
      <c r="M33" s="326">
        <v>0</v>
      </c>
      <c r="N33" s="326">
        <v>0</v>
      </c>
      <c r="O33" s="326">
        <v>0</v>
      </c>
      <c r="P33" s="326">
        <v>0</v>
      </c>
    </row>
    <row r="34" spans="1:16" outlineLevel="1">
      <c r="A34" s="320"/>
      <c r="B34" s="314" t="s">
        <v>5</v>
      </c>
      <c r="D34" s="326">
        <v>0</v>
      </c>
      <c r="E34" s="326">
        <v>0</v>
      </c>
      <c r="F34" s="326">
        <v>0</v>
      </c>
      <c r="G34" s="326">
        <v>0</v>
      </c>
      <c r="H34" s="326">
        <v>0</v>
      </c>
      <c r="I34" s="326">
        <v>0</v>
      </c>
      <c r="J34" s="326">
        <v>0</v>
      </c>
      <c r="K34" s="326">
        <v>0</v>
      </c>
      <c r="L34" s="326">
        <v>0</v>
      </c>
      <c r="M34" s="326">
        <v>0</v>
      </c>
      <c r="N34" s="326">
        <v>0</v>
      </c>
      <c r="O34" s="326">
        <v>0</v>
      </c>
      <c r="P34" s="326">
        <v>0</v>
      </c>
    </row>
    <row r="35" spans="1:16" outlineLevel="1">
      <c r="A35" s="320"/>
      <c r="B35" s="314" t="s">
        <v>6</v>
      </c>
      <c r="D35" s="326">
        <v>0</v>
      </c>
      <c r="E35" s="326">
        <v>0</v>
      </c>
      <c r="F35" s="326">
        <v>0</v>
      </c>
      <c r="G35" s="326">
        <v>0</v>
      </c>
      <c r="H35" s="326">
        <v>0</v>
      </c>
      <c r="I35" s="326">
        <v>0</v>
      </c>
      <c r="J35" s="326">
        <v>0</v>
      </c>
      <c r="K35" s="326">
        <v>0</v>
      </c>
      <c r="L35" s="326">
        <v>0</v>
      </c>
      <c r="M35" s="326">
        <v>0</v>
      </c>
      <c r="N35" s="326">
        <v>0</v>
      </c>
      <c r="O35" s="326">
        <v>0</v>
      </c>
      <c r="P35" s="326">
        <v>0</v>
      </c>
    </row>
    <row r="36" spans="1:16" outlineLevel="1">
      <c r="A36" s="320"/>
      <c r="B36" s="314" t="s">
        <v>7</v>
      </c>
      <c r="D36" s="326">
        <v>0</v>
      </c>
      <c r="E36" s="326">
        <v>0</v>
      </c>
      <c r="F36" s="326">
        <v>0</v>
      </c>
      <c r="G36" s="326">
        <v>0</v>
      </c>
      <c r="H36" s="326">
        <v>0</v>
      </c>
      <c r="I36" s="326">
        <v>0</v>
      </c>
      <c r="J36" s="326">
        <v>0</v>
      </c>
      <c r="K36" s="326">
        <v>0</v>
      </c>
      <c r="L36" s="326">
        <v>0</v>
      </c>
      <c r="M36" s="326">
        <v>0</v>
      </c>
      <c r="N36" s="326">
        <v>0</v>
      </c>
      <c r="O36" s="326">
        <v>0</v>
      </c>
      <c r="P36" s="326">
        <v>0</v>
      </c>
    </row>
    <row r="37" spans="1:16" outlineLevel="1">
      <c r="A37" s="320"/>
      <c r="B37" s="314" t="s">
        <v>212</v>
      </c>
      <c r="D37" s="326">
        <v>0</v>
      </c>
      <c r="E37" s="326">
        <v>0</v>
      </c>
      <c r="F37" s="326">
        <v>0</v>
      </c>
      <c r="G37" s="326">
        <v>0</v>
      </c>
      <c r="H37" s="326">
        <v>0</v>
      </c>
      <c r="I37" s="326">
        <v>0</v>
      </c>
      <c r="J37" s="326">
        <v>0</v>
      </c>
      <c r="K37" s="326">
        <v>0</v>
      </c>
      <c r="L37" s="326">
        <v>0</v>
      </c>
      <c r="M37" s="326">
        <v>0</v>
      </c>
      <c r="N37" s="326">
        <v>0</v>
      </c>
      <c r="O37" s="326">
        <v>0</v>
      </c>
      <c r="P37" s="326">
        <v>0</v>
      </c>
    </row>
    <row r="38" spans="1:16" outlineLevel="1">
      <c r="A38" s="320"/>
      <c r="B38" s="314" t="s">
        <v>134</v>
      </c>
      <c r="D38" s="326">
        <v>0</v>
      </c>
      <c r="E38" s="326">
        <v>0</v>
      </c>
      <c r="F38" s="326">
        <v>0</v>
      </c>
      <c r="G38" s="326">
        <v>0</v>
      </c>
      <c r="H38" s="326">
        <v>0</v>
      </c>
      <c r="I38" s="326">
        <v>0</v>
      </c>
      <c r="J38" s="326">
        <v>0</v>
      </c>
      <c r="K38" s="326">
        <v>0</v>
      </c>
      <c r="L38" s="326">
        <v>0</v>
      </c>
      <c r="M38" s="326">
        <v>0</v>
      </c>
      <c r="N38" s="326">
        <v>0</v>
      </c>
      <c r="O38" s="326">
        <v>0</v>
      </c>
      <c r="P38" s="326">
        <v>0</v>
      </c>
    </row>
    <row r="39" spans="1:16" outlineLevel="1">
      <c r="A39" s="320"/>
      <c r="B39" s="314" t="s">
        <v>32</v>
      </c>
      <c r="D39" s="326">
        <v>0</v>
      </c>
      <c r="E39" s="326">
        <v>0</v>
      </c>
      <c r="F39" s="326">
        <v>0</v>
      </c>
      <c r="G39" s="326">
        <v>0</v>
      </c>
      <c r="H39" s="326">
        <v>0</v>
      </c>
      <c r="I39" s="326">
        <v>0</v>
      </c>
      <c r="J39" s="326">
        <v>0</v>
      </c>
      <c r="K39" s="326">
        <v>0</v>
      </c>
      <c r="L39" s="326">
        <v>0</v>
      </c>
      <c r="M39" s="326">
        <v>0</v>
      </c>
      <c r="N39" s="326">
        <v>0</v>
      </c>
      <c r="O39" s="326">
        <v>0</v>
      </c>
      <c r="P39" s="326">
        <v>0</v>
      </c>
    </row>
    <row r="40" spans="1:16" outlineLevel="1">
      <c r="A40" s="320"/>
      <c r="B40" s="314" t="s">
        <v>139</v>
      </c>
      <c r="D40" s="326">
        <v>0</v>
      </c>
      <c r="E40" s="326">
        <v>0</v>
      </c>
      <c r="F40" s="326">
        <v>0</v>
      </c>
      <c r="G40" s="326">
        <v>0</v>
      </c>
      <c r="H40" s="326">
        <v>0</v>
      </c>
      <c r="I40" s="326">
        <v>0</v>
      </c>
      <c r="J40" s="326">
        <v>0</v>
      </c>
      <c r="K40" s="326">
        <v>0</v>
      </c>
      <c r="L40" s="326">
        <v>0</v>
      </c>
      <c r="M40" s="326">
        <v>0</v>
      </c>
      <c r="N40" s="326">
        <v>0</v>
      </c>
      <c r="O40" s="326">
        <v>0</v>
      </c>
      <c r="P40" s="326">
        <v>0</v>
      </c>
    </row>
    <row r="41" spans="1:16" outlineLevel="1">
      <c r="A41" s="320"/>
      <c r="B41" s="314" t="s">
        <v>140</v>
      </c>
      <c r="D41" s="326">
        <v>0</v>
      </c>
      <c r="E41" s="326">
        <v>0</v>
      </c>
      <c r="F41" s="326">
        <v>0</v>
      </c>
      <c r="G41" s="326">
        <v>0</v>
      </c>
      <c r="H41" s="326">
        <v>0</v>
      </c>
      <c r="I41" s="326">
        <v>0</v>
      </c>
      <c r="J41" s="326">
        <v>0</v>
      </c>
      <c r="K41" s="326">
        <v>0</v>
      </c>
      <c r="L41" s="326">
        <v>0</v>
      </c>
      <c r="M41" s="326">
        <v>0</v>
      </c>
      <c r="N41" s="326">
        <v>0</v>
      </c>
      <c r="O41" s="326">
        <v>0</v>
      </c>
      <c r="P41" s="326">
        <v>0</v>
      </c>
    </row>
    <row r="42" spans="1:16" outlineLevel="1">
      <c r="A42" s="320"/>
      <c r="B42" s="314" t="s">
        <v>213</v>
      </c>
      <c r="D42" s="326">
        <v>0</v>
      </c>
      <c r="E42" s="326">
        <v>0</v>
      </c>
      <c r="F42" s="326">
        <v>0</v>
      </c>
      <c r="G42" s="326">
        <v>0</v>
      </c>
      <c r="H42" s="326">
        <v>0</v>
      </c>
      <c r="I42" s="326">
        <v>0</v>
      </c>
      <c r="J42" s="326">
        <v>0</v>
      </c>
      <c r="K42" s="326">
        <v>0</v>
      </c>
      <c r="L42" s="326">
        <v>0</v>
      </c>
      <c r="M42" s="326">
        <v>0</v>
      </c>
      <c r="N42" s="326">
        <v>0</v>
      </c>
      <c r="O42" s="326">
        <v>0</v>
      </c>
      <c r="P42" s="326">
        <v>0</v>
      </c>
    </row>
    <row r="43" spans="1:16" outlineLevel="1">
      <c r="A43" s="320"/>
      <c r="B43" s="314" t="s">
        <v>135</v>
      </c>
      <c r="D43" s="326">
        <v>0</v>
      </c>
      <c r="E43" s="326">
        <v>0</v>
      </c>
      <c r="F43" s="326">
        <v>0</v>
      </c>
      <c r="G43" s="326">
        <v>0</v>
      </c>
      <c r="H43" s="326">
        <v>0</v>
      </c>
      <c r="I43" s="326">
        <v>0</v>
      </c>
      <c r="J43" s="326">
        <v>0</v>
      </c>
      <c r="K43" s="326">
        <v>0</v>
      </c>
      <c r="L43" s="326">
        <v>0</v>
      </c>
      <c r="M43" s="326">
        <v>0</v>
      </c>
      <c r="N43" s="326">
        <v>0</v>
      </c>
      <c r="O43" s="326">
        <v>0</v>
      </c>
      <c r="P43" s="326">
        <v>0</v>
      </c>
    </row>
    <row r="44" spans="1:16" outlineLevel="1">
      <c r="A44" s="320"/>
      <c r="B44" s="314" t="s">
        <v>136</v>
      </c>
      <c r="D44" s="326">
        <v>0</v>
      </c>
      <c r="E44" s="326">
        <v>0</v>
      </c>
      <c r="F44" s="326">
        <v>0</v>
      </c>
      <c r="G44" s="326">
        <v>0</v>
      </c>
      <c r="H44" s="326">
        <v>0</v>
      </c>
      <c r="I44" s="326">
        <v>0</v>
      </c>
      <c r="J44" s="326">
        <v>0</v>
      </c>
      <c r="K44" s="326">
        <v>0</v>
      </c>
      <c r="L44" s="326">
        <v>0</v>
      </c>
      <c r="M44" s="326">
        <v>0</v>
      </c>
      <c r="N44" s="326">
        <v>0</v>
      </c>
      <c r="O44" s="326">
        <v>0</v>
      </c>
      <c r="P44" s="326">
        <v>0</v>
      </c>
    </row>
    <row r="45" spans="1:16" outlineLevel="1">
      <c r="A45" s="320"/>
      <c r="B45" s="314" t="s">
        <v>176</v>
      </c>
      <c r="D45" s="326">
        <v>0</v>
      </c>
      <c r="E45" s="326">
        <v>0</v>
      </c>
      <c r="F45" s="326">
        <v>0</v>
      </c>
      <c r="G45" s="326">
        <v>0</v>
      </c>
      <c r="H45" s="326">
        <v>0</v>
      </c>
      <c r="I45" s="326">
        <v>0</v>
      </c>
      <c r="J45" s="326">
        <v>0</v>
      </c>
      <c r="K45" s="326">
        <v>0</v>
      </c>
      <c r="L45" s="326">
        <v>0</v>
      </c>
      <c r="M45" s="326">
        <v>0</v>
      </c>
      <c r="N45" s="326">
        <v>0</v>
      </c>
      <c r="O45" s="326">
        <v>0</v>
      </c>
      <c r="P45" s="326">
        <v>0</v>
      </c>
    </row>
    <row r="46" spans="1:16" outlineLevel="1">
      <c r="A46" s="320"/>
      <c r="B46" s="314" t="s">
        <v>76</v>
      </c>
      <c r="D46" s="326">
        <v>0</v>
      </c>
      <c r="E46" s="326">
        <v>0</v>
      </c>
      <c r="F46" s="326">
        <v>0</v>
      </c>
      <c r="G46" s="326">
        <v>0</v>
      </c>
      <c r="H46" s="326">
        <v>0</v>
      </c>
      <c r="I46" s="326">
        <v>0</v>
      </c>
      <c r="J46" s="326">
        <v>0</v>
      </c>
      <c r="K46" s="326">
        <v>0</v>
      </c>
      <c r="L46" s="326">
        <v>0</v>
      </c>
      <c r="M46" s="326">
        <v>0</v>
      </c>
      <c r="N46" s="326">
        <v>0</v>
      </c>
      <c r="O46" s="326">
        <v>0</v>
      </c>
      <c r="P46" s="326">
        <v>0</v>
      </c>
    </row>
    <row r="47" spans="1:16" outlineLevel="1">
      <c r="A47" s="320"/>
      <c r="B47" s="314" t="s">
        <v>85</v>
      </c>
      <c r="D47" s="326">
        <v>0</v>
      </c>
      <c r="E47" s="326">
        <v>0</v>
      </c>
      <c r="F47" s="326">
        <v>0</v>
      </c>
      <c r="G47" s="326">
        <v>0</v>
      </c>
      <c r="H47" s="326">
        <v>0</v>
      </c>
      <c r="I47" s="326">
        <v>0</v>
      </c>
      <c r="J47" s="326">
        <v>0</v>
      </c>
      <c r="K47" s="326">
        <v>0</v>
      </c>
      <c r="L47" s="326">
        <v>0</v>
      </c>
      <c r="M47" s="326">
        <v>0</v>
      </c>
      <c r="N47" s="326">
        <v>0</v>
      </c>
      <c r="O47" s="326">
        <v>0</v>
      </c>
      <c r="P47" s="326">
        <v>0</v>
      </c>
    </row>
    <row r="48" spans="1:16" outlineLevel="1">
      <c r="A48" s="320"/>
      <c r="B48" s="314" t="s">
        <v>86</v>
      </c>
      <c r="D48" s="326">
        <v>0</v>
      </c>
      <c r="E48" s="326">
        <v>0</v>
      </c>
      <c r="F48" s="326">
        <v>0</v>
      </c>
      <c r="G48" s="326">
        <v>0</v>
      </c>
      <c r="H48" s="326">
        <v>0</v>
      </c>
      <c r="I48" s="326">
        <v>0</v>
      </c>
      <c r="J48" s="326">
        <v>0</v>
      </c>
      <c r="K48" s="326">
        <v>0</v>
      </c>
      <c r="L48" s="326">
        <v>0</v>
      </c>
      <c r="M48" s="326">
        <v>0</v>
      </c>
      <c r="N48" s="326">
        <v>0</v>
      </c>
      <c r="O48" s="326">
        <v>0</v>
      </c>
      <c r="P48" s="326">
        <v>0</v>
      </c>
    </row>
    <row r="49" spans="1:16" outlineLevel="1">
      <c r="A49" s="320"/>
      <c r="B49" s="314" t="s">
        <v>77</v>
      </c>
      <c r="D49" s="326">
        <v>0</v>
      </c>
      <c r="E49" s="326">
        <v>0</v>
      </c>
      <c r="F49" s="326">
        <v>0</v>
      </c>
      <c r="G49" s="326">
        <v>0</v>
      </c>
      <c r="H49" s="326">
        <v>0</v>
      </c>
      <c r="I49" s="326">
        <v>0</v>
      </c>
      <c r="J49" s="326">
        <v>0</v>
      </c>
      <c r="K49" s="326">
        <v>0</v>
      </c>
      <c r="L49" s="326">
        <v>0</v>
      </c>
      <c r="M49" s="326">
        <v>0</v>
      </c>
      <c r="N49" s="326">
        <v>0</v>
      </c>
      <c r="O49" s="326">
        <v>0</v>
      </c>
      <c r="P49" s="326">
        <v>0</v>
      </c>
    </row>
    <row r="50" spans="1:16" outlineLevel="1">
      <c r="A50" s="320"/>
      <c r="B50" s="314" t="s">
        <v>87</v>
      </c>
      <c r="D50" s="326">
        <v>0</v>
      </c>
      <c r="E50" s="326">
        <v>0</v>
      </c>
      <c r="F50" s="326">
        <v>0</v>
      </c>
      <c r="G50" s="326">
        <v>0</v>
      </c>
      <c r="H50" s="326">
        <v>0</v>
      </c>
      <c r="I50" s="326">
        <v>0</v>
      </c>
      <c r="J50" s="326">
        <v>0</v>
      </c>
      <c r="K50" s="326">
        <v>0</v>
      </c>
      <c r="L50" s="326">
        <v>0</v>
      </c>
      <c r="M50" s="326">
        <v>0</v>
      </c>
      <c r="N50" s="326">
        <v>0</v>
      </c>
      <c r="O50" s="326">
        <v>0</v>
      </c>
      <c r="P50" s="326">
        <v>0</v>
      </c>
    </row>
    <row r="51" spans="1:16" outlineLevel="1">
      <c r="A51" s="320"/>
      <c r="B51" s="314" t="s">
        <v>79</v>
      </c>
      <c r="D51" s="326">
        <v>0</v>
      </c>
      <c r="E51" s="326">
        <v>0</v>
      </c>
      <c r="F51" s="326">
        <v>0</v>
      </c>
      <c r="G51" s="326">
        <v>0</v>
      </c>
      <c r="H51" s="326">
        <v>0</v>
      </c>
      <c r="I51" s="326">
        <v>0</v>
      </c>
      <c r="J51" s="326">
        <v>0</v>
      </c>
      <c r="K51" s="326">
        <v>0</v>
      </c>
      <c r="L51" s="326">
        <v>0</v>
      </c>
      <c r="M51" s="326">
        <v>0</v>
      </c>
      <c r="N51" s="326">
        <v>0</v>
      </c>
      <c r="O51" s="326">
        <v>0</v>
      </c>
      <c r="P51" s="326">
        <v>0</v>
      </c>
    </row>
    <row r="52" spans="1:16" outlineLevel="1">
      <c r="A52" s="320"/>
      <c r="B52" s="314" t="s">
        <v>88</v>
      </c>
      <c r="D52" s="326">
        <v>0</v>
      </c>
      <c r="E52" s="326">
        <v>0</v>
      </c>
      <c r="F52" s="326">
        <v>0</v>
      </c>
      <c r="G52" s="326">
        <v>0</v>
      </c>
      <c r="H52" s="326">
        <v>0</v>
      </c>
      <c r="I52" s="326">
        <v>0</v>
      </c>
      <c r="J52" s="326">
        <v>0</v>
      </c>
      <c r="K52" s="326">
        <v>0</v>
      </c>
      <c r="L52" s="326">
        <v>0</v>
      </c>
      <c r="M52" s="326">
        <v>0</v>
      </c>
      <c r="N52" s="326">
        <v>0</v>
      </c>
      <c r="O52" s="326">
        <v>0</v>
      </c>
      <c r="P52" s="326">
        <v>0</v>
      </c>
    </row>
    <row r="53" spans="1:16" outlineLevel="1">
      <c r="A53" s="320"/>
      <c r="B53" s="314" t="s">
        <v>89</v>
      </c>
      <c r="D53" s="326">
        <v>0</v>
      </c>
      <c r="E53" s="326">
        <v>0</v>
      </c>
      <c r="F53" s="326">
        <v>0</v>
      </c>
      <c r="G53" s="326">
        <v>0</v>
      </c>
      <c r="H53" s="326">
        <v>0</v>
      </c>
      <c r="I53" s="326">
        <v>0</v>
      </c>
      <c r="J53" s="326">
        <v>0</v>
      </c>
      <c r="K53" s="326">
        <v>0</v>
      </c>
      <c r="L53" s="326">
        <v>0</v>
      </c>
      <c r="M53" s="326">
        <v>0</v>
      </c>
      <c r="N53" s="326">
        <v>0</v>
      </c>
      <c r="O53" s="326">
        <v>0</v>
      </c>
      <c r="P53" s="326">
        <v>0</v>
      </c>
    </row>
    <row r="54" spans="1:16" outlineLevel="1">
      <c r="A54" s="320"/>
      <c r="B54" s="314" t="s">
        <v>47</v>
      </c>
      <c r="D54" s="326">
        <v>0</v>
      </c>
      <c r="E54" s="326">
        <v>0</v>
      </c>
      <c r="F54" s="326">
        <v>0</v>
      </c>
      <c r="G54" s="326">
        <v>0</v>
      </c>
      <c r="H54" s="326">
        <v>0</v>
      </c>
      <c r="I54" s="326">
        <v>0</v>
      </c>
      <c r="J54" s="326">
        <v>0</v>
      </c>
      <c r="K54" s="326">
        <v>0</v>
      </c>
      <c r="L54" s="326">
        <v>0</v>
      </c>
      <c r="M54" s="326">
        <v>0</v>
      </c>
      <c r="N54" s="326">
        <v>0</v>
      </c>
      <c r="O54" s="326">
        <v>0</v>
      </c>
      <c r="P54" s="326">
        <v>0</v>
      </c>
    </row>
    <row r="55" spans="1:16" outlineLevel="1">
      <c r="A55" s="320"/>
      <c r="B55" s="314" t="s">
        <v>90</v>
      </c>
      <c r="D55" s="326">
        <v>0</v>
      </c>
      <c r="E55" s="326">
        <v>0</v>
      </c>
      <c r="F55" s="326">
        <v>0</v>
      </c>
      <c r="G55" s="326">
        <v>0</v>
      </c>
      <c r="H55" s="326">
        <v>0</v>
      </c>
      <c r="I55" s="326">
        <v>0</v>
      </c>
      <c r="J55" s="326">
        <v>0</v>
      </c>
      <c r="K55" s="326">
        <v>0</v>
      </c>
      <c r="L55" s="326">
        <v>0</v>
      </c>
      <c r="M55" s="326">
        <v>0</v>
      </c>
      <c r="N55" s="326">
        <v>0</v>
      </c>
      <c r="O55" s="326">
        <v>0</v>
      </c>
      <c r="P55" s="326">
        <v>0</v>
      </c>
    </row>
    <row r="56" spans="1:16" outlineLevel="1">
      <c r="A56" s="320"/>
      <c r="B56" s="314" t="s">
        <v>141</v>
      </c>
      <c r="D56" s="326">
        <v>0</v>
      </c>
      <c r="E56" s="326">
        <v>0</v>
      </c>
      <c r="F56" s="326">
        <v>0</v>
      </c>
      <c r="G56" s="326">
        <v>0</v>
      </c>
      <c r="H56" s="326">
        <v>0</v>
      </c>
      <c r="I56" s="326">
        <v>0</v>
      </c>
      <c r="J56" s="326">
        <v>0</v>
      </c>
      <c r="K56" s="326">
        <v>0</v>
      </c>
      <c r="L56" s="326">
        <v>0</v>
      </c>
      <c r="M56" s="326">
        <v>0</v>
      </c>
      <c r="N56" s="326">
        <v>0</v>
      </c>
      <c r="O56" s="326">
        <v>0</v>
      </c>
      <c r="P56" s="326">
        <v>0</v>
      </c>
    </row>
    <row r="57" spans="1:16" outlineLevel="1">
      <c r="A57" s="320"/>
      <c r="B57" s="314" t="s">
        <v>83</v>
      </c>
      <c r="D57" s="326">
        <v>0</v>
      </c>
      <c r="E57" s="326">
        <v>0</v>
      </c>
      <c r="F57" s="326">
        <v>0</v>
      </c>
      <c r="G57" s="326">
        <v>0</v>
      </c>
      <c r="H57" s="326">
        <v>0</v>
      </c>
      <c r="I57" s="326">
        <v>0</v>
      </c>
      <c r="J57" s="326">
        <v>0</v>
      </c>
      <c r="K57" s="326">
        <v>0</v>
      </c>
      <c r="L57" s="326">
        <v>0</v>
      </c>
      <c r="M57" s="326">
        <v>0</v>
      </c>
      <c r="N57" s="326">
        <v>0</v>
      </c>
      <c r="O57" s="326">
        <v>0</v>
      </c>
      <c r="P57" s="326">
        <v>0</v>
      </c>
    </row>
    <row r="58" spans="1:16" outlineLevel="1">
      <c r="A58" s="320"/>
      <c r="B58" s="314" t="s">
        <v>84</v>
      </c>
      <c r="D58" s="326">
        <v>0</v>
      </c>
      <c r="E58" s="326">
        <v>0</v>
      </c>
      <c r="F58" s="326">
        <v>0</v>
      </c>
      <c r="G58" s="326">
        <v>0</v>
      </c>
      <c r="H58" s="326">
        <v>0</v>
      </c>
      <c r="I58" s="326">
        <v>0</v>
      </c>
      <c r="J58" s="326">
        <v>0</v>
      </c>
      <c r="K58" s="326">
        <v>0</v>
      </c>
      <c r="L58" s="326">
        <v>0</v>
      </c>
      <c r="M58" s="326">
        <v>0</v>
      </c>
      <c r="N58" s="326">
        <v>0</v>
      </c>
      <c r="O58" s="326">
        <v>0</v>
      </c>
      <c r="P58" s="326">
        <v>0</v>
      </c>
    </row>
    <row r="59" spans="1:16" outlineLevel="1">
      <c r="A59" s="320"/>
      <c r="B59" s="314" t="s">
        <v>142</v>
      </c>
      <c r="D59" s="326">
        <v>0</v>
      </c>
      <c r="E59" s="326">
        <v>0</v>
      </c>
      <c r="F59" s="326">
        <v>0</v>
      </c>
      <c r="G59" s="326">
        <v>0</v>
      </c>
      <c r="H59" s="326">
        <v>0</v>
      </c>
      <c r="I59" s="326">
        <v>0</v>
      </c>
      <c r="J59" s="326">
        <v>0</v>
      </c>
      <c r="K59" s="326">
        <v>0</v>
      </c>
      <c r="L59" s="326">
        <v>0</v>
      </c>
      <c r="M59" s="326">
        <v>0</v>
      </c>
      <c r="N59" s="326">
        <v>0</v>
      </c>
      <c r="O59" s="326">
        <v>0</v>
      </c>
      <c r="P59" s="326">
        <v>0</v>
      </c>
    </row>
    <row r="60" spans="1:16" outlineLevel="1">
      <c r="A60" s="320"/>
      <c r="B60" s="314" t="s">
        <v>118</v>
      </c>
      <c r="D60" s="326">
        <v>0</v>
      </c>
      <c r="E60" s="326">
        <v>0</v>
      </c>
      <c r="F60" s="326">
        <v>0</v>
      </c>
      <c r="G60" s="326">
        <v>0</v>
      </c>
      <c r="H60" s="326">
        <v>0</v>
      </c>
      <c r="I60" s="326">
        <v>0</v>
      </c>
      <c r="J60" s="326">
        <v>0</v>
      </c>
      <c r="K60" s="326">
        <v>0</v>
      </c>
      <c r="L60" s="326">
        <v>0</v>
      </c>
      <c r="M60" s="326">
        <v>0</v>
      </c>
      <c r="N60" s="326">
        <v>0</v>
      </c>
      <c r="O60" s="326">
        <v>0</v>
      </c>
      <c r="P60" s="326">
        <v>0</v>
      </c>
    </row>
    <row r="61" spans="1:16" outlineLevel="1">
      <c r="A61" s="320"/>
      <c r="B61" s="314" t="s">
        <v>119</v>
      </c>
      <c r="D61" s="326">
        <v>0</v>
      </c>
      <c r="E61" s="326">
        <v>0</v>
      </c>
      <c r="F61" s="326">
        <v>0</v>
      </c>
      <c r="G61" s="326">
        <v>0</v>
      </c>
      <c r="H61" s="326">
        <v>0</v>
      </c>
      <c r="I61" s="326">
        <v>0</v>
      </c>
      <c r="J61" s="326">
        <v>0</v>
      </c>
      <c r="K61" s="326">
        <v>0</v>
      </c>
      <c r="L61" s="326">
        <v>0</v>
      </c>
      <c r="M61" s="326">
        <v>0</v>
      </c>
      <c r="N61" s="326">
        <v>0</v>
      </c>
      <c r="O61" s="326">
        <v>0</v>
      </c>
      <c r="P61" s="326">
        <v>0</v>
      </c>
    </row>
    <row r="62" spans="1:16" outlineLevel="1">
      <c r="A62" s="320"/>
      <c r="B62" s="314" t="s">
        <v>120</v>
      </c>
      <c r="D62" s="326">
        <v>0</v>
      </c>
      <c r="E62" s="326">
        <v>0</v>
      </c>
      <c r="F62" s="326">
        <v>0</v>
      </c>
      <c r="G62" s="326">
        <v>0</v>
      </c>
      <c r="H62" s="326">
        <v>0</v>
      </c>
      <c r="I62" s="326">
        <v>0</v>
      </c>
      <c r="J62" s="326">
        <v>0</v>
      </c>
      <c r="K62" s="326">
        <v>0</v>
      </c>
      <c r="L62" s="326">
        <v>0</v>
      </c>
      <c r="M62" s="326">
        <v>0</v>
      </c>
      <c r="N62" s="326">
        <v>0</v>
      </c>
      <c r="O62" s="326">
        <v>0</v>
      </c>
      <c r="P62" s="326">
        <v>0</v>
      </c>
    </row>
    <row r="63" spans="1:16" outlineLevel="1">
      <c r="A63" s="320"/>
      <c r="B63" s="314" t="s">
        <v>128</v>
      </c>
      <c r="D63" s="326">
        <v>0</v>
      </c>
      <c r="E63" s="326">
        <v>0</v>
      </c>
      <c r="F63" s="326">
        <v>0</v>
      </c>
      <c r="G63" s="326">
        <v>0</v>
      </c>
      <c r="H63" s="326">
        <v>0</v>
      </c>
      <c r="I63" s="326">
        <v>0</v>
      </c>
      <c r="J63" s="326">
        <v>0</v>
      </c>
      <c r="K63" s="326">
        <v>0</v>
      </c>
      <c r="L63" s="326">
        <v>0</v>
      </c>
      <c r="M63" s="326">
        <v>0</v>
      </c>
      <c r="N63" s="326">
        <v>0</v>
      </c>
      <c r="O63" s="326">
        <v>0</v>
      </c>
      <c r="P63" s="326">
        <v>0</v>
      </c>
    </row>
    <row r="64" spans="1:16" outlineLevel="1">
      <c r="A64" s="320"/>
      <c r="B64" s="314" t="s">
        <v>111</v>
      </c>
      <c r="D64" s="326">
        <v>0</v>
      </c>
      <c r="E64" s="326">
        <v>0</v>
      </c>
      <c r="F64" s="326">
        <v>0</v>
      </c>
      <c r="G64" s="326">
        <v>0</v>
      </c>
      <c r="H64" s="326">
        <v>0</v>
      </c>
      <c r="I64" s="326">
        <v>0</v>
      </c>
      <c r="J64" s="326">
        <v>0</v>
      </c>
      <c r="K64" s="326">
        <v>0</v>
      </c>
      <c r="L64" s="326">
        <v>0</v>
      </c>
      <c r="M64" s="326">
        <v>0</v>
      </c>
      <c r="N64" s="326">
        <v>0</v>
      </c>
      <c r="O64" s="326">
        <v>0</v>
      </c>
      <c r="P64" s="326">
        <v>0</v>
      </c>
    </row>
    <row r="65" spans="1:16" outlineLevel="1">
      <c r="A65" s="320"/>
      <c r="B65" s="314" t="s">
        <v>112</v>
      </c>
      <c r="D65" s="326">
        <v>0</v>
      </c>
      <c r="E65" s="326">
        <v>0</v>
      </c>
      <c r="F65" s="326">
        <v>0</v>
      </c>
      <c r="G65" s="326">
        <v>0</v>
      </c>
      <c r="H65" s="326">
        <v>0</v>
      </c>
      <c r="I65" s="326">
        <v>0</v>
      </c>
      <c r="J65" s="326">
        <v>0</v>
      </c>
      <c r="K65" s="326">
        <v>0</v>
      </c>
      <c r="L65" s="326">
        <v>0</v>
      </c>
      <c r="M65" s="326">
        <v>0</v>
      </c>
      <c r="N65" s="326">
        <v>0</v>
      </c>
      <c r="O65" s="326">
        <v>0</v>
      </c>
      <c r="P65" s="326">
        <v>0</v>
      </c>
    </row>
    <row r="66" spans="1:16" outlineLevel="1">
      <c r="A66" s="320"/>
      <c r="B66" s="314" t="s">
        <v>113</v>
      </c>
      <c r="D66" s="326">
        <v>0</v>
      </c>
      <c r="E66" s="326">
        <v>0</v>
      </c>
      <c r="F66" s="326">
        <v>0</v>
      </c>
      <c r="G66" s="326">
        <v>0</v>
      </c>
      <c r="H66" s="326">
        <v>0</v>
      </c>
      <c r="I66" s="326">
        <v>0</v>
      </c>
      <c r="J66" s="326">
        <v>0</v>
      </c>
      <c r="K66" s="326">
        <v>0</v>
      </c>
      <c r="L66" s="326">
        <v>0</v>
      </c>
      <c r="M66" s="326">
        <v>0</v>
      </c>
      <c r="N66" s="326">
        <v>0</v>
      </c>
      <c r="O66" s="326">
        <v>0</v>
      </c>
      <c r="P66" s="326">
        <v>0</v>
      </c>
    </row>
    <row r="67" spans="1:16" outlineLevel="1">
      <c r="A67" s="320"/>
      <c r="B67" s="314" t="s">
        <v>240</v>
      </c>
      <c r="D67" s="326">
        <v>0</v>
      </c>
      <c r="E67" s="326">
        <v>0</v>
      </c>
      <c r="F67" s="326">
        <v>0</v>
      </c>
      <c r="G67" s="326">
        <v>0</v>
      </c>
      <c r="H67" s="326">
        <v>0</v>
      </c>
      <c r="I67" s="326">
        <v>0</v>
      </c>
      <c r="J67" s="326">
        <v>0</v>
      </c>
      <c r="K67" s="326">
        <v>0</v>
      </c>
      <c r="L67" s="326">
        <v>0</v>
      </c>
      <c r="M67" s="326">
        <v>0</v>
      </c>
      <c r="N67" s="326">
        <v>0</v>
      </c>
      <c r="O67" s="326">
        <v>0</v>
      </c>
      <c r="P67" s="326">
        <v>0</v>
      </c>
    </row>
    <row r="68" spans="1:16" outlineLevel="1">
      <c r="A68" s="320"/>
      <c r="B68" s="314" t="s">
        <v>179</v>
      </c>
      <c r="D68" s="326">
        <v>0</v>
      </c>
      <c r="E68" s="326">
        <v>0</v>
      </c>
      <c r="F68" s="326">
        <v>0</v>
      </c>
      <c r="G68" s="326">
        <v>0</v>
      </c>
      <c r="H68" s="326">
        <v>0</v>
      </c>
      <c r="I68" s="326">
        <v>0</v>
      </c>
      <c r="J68" s="326">
        <v>0</v>
      </c>
      <c r="K68" s="326">
        <v>0</v>
      </c>
      <c r="L68" s="326">
        <v>0</v>
      </c>
      <c r="M68" s="326">
        <v>0</v>
      </c>
      <c r="N68" s="326">
        <v>0</v>
      </c>
      <c r="O68" s="326">
        <v>0</v>
      </c>
      <c r="P68" s="326">
        <v>0</v>
      </c>
    </row>
    <row r="69" spans="1:16" outlineLevel="1">
      <c r="A69" s="320"/>
      <c r="B69" s="314" t="s">
        <v>114</v>
      </c>
      <c r="D69" s="326">
        <v>0</v>
      </c>
      <c r="E69" s="326">
        <v>0</v>
      </c>
      <c r="F69" s="326">
        <v>0</v>
      </c>
      <c r="G69" s="326">
        <v>0</v>
      </c>
      <c r="H69" s="326">
        <v>0</v>
      </c>
      <c r="I69" s="326">
        <v>0</v>
      </c>
      <c r="J69" s="326">
        <v>0</v>
      </c>
      <c r="K69" s="326">
        <v>0</v>
      </c>
      <c r="L69" s="326">
        <v>0</v>
      </c>
      <c r="M69" s="326">
        <v>0</v>
      </c>
      <c r="N69" s="326">
        <v>0</v>
      </c>
      <c r="O69" s="326">
        <v>0</v>
      </c>
      <c r="P69" s="326">
        <v>0</v>
      </c>
    </row>
    <row r="70" spans="1:16" outlineLevel="1">
      <c r="A70" s="320"/>
      <c r="B70" s="314" t="s">
        <v>115</v>
      </c>
      <c r="D70" s="326">
        <v>0</v>
      </c>
      <c r="E70" s="326">
        <v>0</v>
      </c>
      <c r="F70" s="326">
        <v>0</v>
      </c>
      <c r="G70" s="326">
        <v>0</v>
      </c>
      <c r="H70" s="326">
        <v>0</v>
      </c>
      <c r="I70" s="326">
        <v>0</v>
      </c>
      <c r="J70" s="326">
        <v>0</v>
      </c>
      <c r="K70" s="326">
        <v>0</v>
      </c>
      <c r="L70" s="326">
        <v>0</v>
      </c>
      <c r="M70" s="326">
        <v>0</v>
      </c>
      <c r="N70" s="326">
        <v>0</v>
      </c>
      <c r="O70" s="326">
        <v>0</v>
      </c>
      <c r="P70" s="326">
        <v>0</v>
      </c>
    </row>
    <row r="71" spans="1:16" outlineLevel="1">
      <c r="A71" s="320"/>
      <c r="B71" s="314" t="s">
        <v>116</v>
      </c>
      <c r="D71" s="326">
        <v>0</v>
      </c>
      <c r="E71" s="326">
        <v>0</v>
      </c>
      <c r="F71" s="326">
        <v>0</v>
      </c>
      <c r="G71" s="326">
        <v>0</v>
      </c>
      <c r="H71" s="326">
        <v>0</v>
      </c>
      <c r="I71" s="326">
        <v>0</v>
      </c>
      <c r="J71" s="326">
        <v>0</v>
      </c>
      <c r="K71" s="326">
        <v>0</v>
      </c>
      <c r="L71" s="326">
        <v>0</v>
      </c>
      <c r="M71" s="326">
        <v>0</v>
      </c>
      <c r="N71" s="326">
        <v>0</v>
      </c>
      <c r="O71" s="326">
        <v>0</v>
      </c>
      <c r="P71" s="326">
        <v>0</v>
      </c>
    </row>
    <row r="72" spans="1:16" outlineLevel="1">
      <c r="A72" s="320"/>
      <c r="B72" s="314" t="s">
        <v>144</v>
      </c>
      <c r="D72" s="326">
        <v>0</v>
      </c>
      <c r="E72" s="326">
        <v>0</v>
      </c>
      <c r="F72" s="326">
        <v>0</v>
      </c>
      <c r="G72" s="326">
        <v>0</v>
      </c>
      <c r="H72" s="326">
        <v>0</v>
      </c>
      <c r="I72" s="326">
        <v>0</v>
      </c>
      <c r="J72" s="326">
        <v>0</v>
      </c>
      <c r="K72" s="326">
        <v>0</v>
      </c>
      <c r="L72" s="326">
        <v>0</v>
      </c>
      <c r="M72" s="326">
        <v>0</v>
      </c>
      <c r="N72" s="326">
        <v>0</v>
      </c>
      <c r="O72" s="326">
        <v>0</v>
      </c>
      <c r="P72" s="326">
        <v>0</v>
      </c>
    </row>
    <row r="73" spans="1:16" outlineLevel="1">
      <c r="A73" s="320"/>
      <c r="B73" s="314" t="s">
        <v>117</v>
      </c>
      <c r="D73" s="326">
        <v>0</v>
      </c>
      <c r="E73" s="326">
        <v>0</v>
      </c>
      <c r="F73" s="326">
        <v>0</v>
      </c>
      <c r="G73" s="326">
        <v>0</v>
      </c>
      <c r="H73" s="326">
        <v>0</v>
      </c>
      <c r="I73" s="326">
        <v>0</v>
      </c>
      <c r="J73" s="326">
        <v>0</v>
      </c>
      <c r="K73" s="326">
        <v>0</v>
      </c>
      <c r="L73" s="326">
        <v>0</v>
      </c>
      <c r="M73" s="326">
        <v>0</v>
      </c>
      <c r="N73" s="326">
        <v>0</v>
      </c>
      <c r="O73" s="326">
        <v>0</v>
      </c>
      <c r="P73" s="326">
        <v>0</v>
      </c>
    </row>
    <row r="74" spans="1:16" outlineLevel="1">
      <c r="A74" s="320"/>
      <c r="B74" s="314" t="s">
        <v>40</v>
      </c>
      <c r="D74" s="326">
        <v>0</v>
      </c>
      <c r="E74" s="326">
        <v>0</v>
      </c>
      <c r="F74" s="326">
        <v>0</v>
      </c>
      <c r="G74" s="326">
        <v>0</v>
      </c>
      <c r="H74" s="326">
        <v>0</v>
      </c>
      <c r="I74" s="326">
        <v>0</v>
      </c>
      <c r="J74" s="326">
        <v>0</v>
      </c>
      <c r="K74" s="326">
        <v>0</v>
      </c>
      <c r="L74" s="326">
        <v>0</v>
      </c>
      <c r="M74" s="326">
        <v>0</v>
      </c>
      <c r="N74" s="326">
        <v>0</v>
      </c>
      <c r="O74" s="326">
        <v>0</v>
      </c>
      <c r="P74" s="326">
        <v>0</v>
      </c>
    </row>
    <row r="75" spans="1:16" outlineLevel="1">
      <c r="A75" s="320"/>
      <c r="B75" s="314" t="s">
        <v>41</v>
      </c>
      <c r="D75" s="326">
        <v>0</v>
      </c>
      <c r="E75" s="326">
        <v>0</v>
      </c>
      <c r="F75" s="326">
        <v>0</v>
      </c>
      <c r="G75" s="326">
        <v>0</v>
      </c>
      <c r="H75" s="326">
        <v>0</v>
      </c>
      <c r="I75" s="326">
        <v>0</v>
      </c>
      <c r="J75" s="326">
        <v>0</v>
      </c>
      <c r="K75" s="326">
        <v>0</v>
      </c>
      <c r="L75" s="326">
        <v>0</v>
      </c>
      <c r="M75" s="326">
        <v>0</v>
      </c>
      <c r="N75" s="326">
        <v>0</v>
      </c>
      <c r="O75" s="326">
        <v>0</v>
      </c>
      <c r="P75" s="326">
        <v>0</v>
      </c>
    </row>
    <row r="76" spans="1:16" outlineLevel="1">
      <c r="A76" s="320"/>
      <c r="B76" s="314" t="s">
        <v>42</v>
      </c>
      <c r="D76" s="326">
        <v>0</v>
      </c>
      <c r="E76" s="326">
        <v>0</v>
      </c>
      <c r="F76" s="326">
        <v>0</v>
      </c>
      <c r="G76" s="326">
        <v>0</v>
      </c>
      <c r="H76" s="326">
        <v>0</v>
      </c>
      <c r="I76" s="326">
        <v>0</v>
      </c>
      <c r="J76" s="326">
        <v>0</v>
      </c>
      <c r="K76" s="326">
        <v>0</v>
      </c>
      <c r="L76" s="326">
        <v>0</v>
      </c>
      <c r="M76" s="326">
        <v>0</v>
      </c>
      <c r="N76" s="326">
        <v>0</v>
      </c>
      <c r="O76" s="326">
        <v>0</v>
      </c>
      <c r="P76" s="326">
        <v>0</v>
      </c>
    </row>
    <row r="77" spans="1:16" outlineLevel="1">
      <c r="A77" s="320"/>
      <c r="B77" s="314" t="s">
        <v>43</v>
      </c>
      <c r="D77" s="326">
        <v>0</v>
      </c>
      <c r="E77" s="326">
        <v>0</v>
      </c>
      <c r="F77" s="326">
        <v>0</v>
      </c>
      <c r="G77" s="326">
        <v>0</v>
      </c>
      <c r="H77" s="326">
        <v>0</v>
      </c>
      <c r="I77" s="326">
        <v>0</v>
      </c>
      <c r="J77" s="326">
        <v>0</v>
      </c>
      <c r="K77" s="326">
        <v>0</v>
      </c>
      <c r="L77" s="326">
        <v>0</v>
      </c>
      <c r="M77" s="326">
        <v>0</v>
      </c>
      <c r="N77" s="326">
        <v>0</v>
      </c>
      <c r="O77" s="326">
        <v>0</v>
      </c>
      <c r="P77" s="326">
        <v>0</v>
      </c>
    </row>
    <row r="78" spans="1:16" outlineLevel="1">
      <c r="A78" s="320"/>
      <c r="B78" s="314" t="s">
        <v>73</v>
      </c>
      <c r="D78" s="326">
        <v>0</v>
      </c>
      <c r="E78" s="326">
        <v>0</v>
      </c>
      <c r="F78" s="326">
        <v>0</v>
      </c>
      <c r="G78" s="326">
        <v>0</v>
      </c>
      <c r="H78" s="326">
        <v>0</v>
      </c>
      <c r="I78" s="326">
        <v>0</v>
      </c>
      <c r="J78" s="326">
        <v>0</v>
      </c>
      <c r="K78" s="326">
        <v>0</v>
      </c>
      <c r="L78" s="326">
        <v>0</v>
      </c>
      <c r="M78" s="326">
        <v>0</v>
      </c>
      <c r="N78" s="326">
        <v>0</v>
      </c>
      <c r="O78" s="326">
        <v>0</v>
      </c>
      <c r="P78" s="326">
        <v>0</v>
      </c>
    </row>
    <row r="79" spans="1:16" outlineLevel="1">
      <c r="A79" s="320"/>
      <c r="B79" s="314" t="s">
        <v>221</v>
      </c>
      <c r="D79" s="326">
        <v>0</v>
      </c>
      <c r="E79" s="326">
        <v>0</v>
      </c>
      <c r="F79" s="326">
        <v>0</v>
      </c>
      <c r="G79" s="326">
        <v>0</v>
      </c>
      <c r="H79" s="326">
        <v>0</v>
      </c>
      <c r="I79" s="326">
        <v>0</v>
      </c>
      <c r="J79" s="326">
        <v>0</v>
      </c>
      <c r="K79" s="326">
        <v>0</v>
      </c>
      <c r="L79" s="326">
        <v>0</v>
      </c>
      <c r="M79" s="326">
        <v>0</v>
      </c>
      <c r="N79" s="326">
        <v>0</v>
      </c>
      <c r="O79" s="326">
        <v>0</v>
      </c>
      <c r="P79" s="326">
        <v>0</v>
      </c>
    </row>
    <row r="80" spans="1:16" outlineLevel="1">
      <c r="A80" s="320"/>
      <c r="B80" s="314" t="s">
        <v>222</v>
      </c>
      <c r="D80" s="326">
        <v>0</v>
      </c>
      <c r="E80" s="326">
        <v>0</v>
      </c>
      <c r="F80" s="326">
        <v>0</v>
      </c>
      <c r="G80" s="326">
        <v>0</v>
      </c>
      <c r="H80" s="326">
        <v>0</v>
      </c>
      <c r="I80" s="326">
        <v>0</v>
      </c>
      <c r="J80" s="326">
        <v>0</v>
      </c>
      <c r="K80" s="326">
        <v>0</v>
      </c>
      <c r="L80" s="326">
        <v>0</v>
      </c>
      <c r="M80" s="326">
        <v>0</v>
      </c>
      <c r="N80" s="326">
        <v>0</v>
      </c>
      <c r="O80" s="326">
        <v>0</v>
      </c>
      <c r="P80" s="326">
        <v>0</v>
      </c>
    </row>
    <row r="81" spans="1:16" outlineLevel="1">
      <c r="A81" s="320"/>
      <c r="B81" s="314" t="s">
        <v>44</v>
      </c>
      <c r="D81" s="326">
        <v>0</v>
      </c>
      <c r="E81" s="326">
        <v>0</v>
      </c>
      <c r="F81" s="326">
        <v>0</v>
      </c>
      <c r="G81" s="326">
        <v>0</v>
      </c>
      <c r="H81" s="326">
        <v>0</v>
      </c>
      <c r="I81" s="326">
        <v>0</v>
      </c>
      <c r="J81" s="326">
        <v>0</v>
      </c>
      <c r="K81" s="326">
        <v>0</v>
      </c>
      <c r="L81" s="326">
        <v>0</v>
      </c>
      <c r="M81" s="326">
        <v>0</v>
      </c>
      <c r="N81" s="326">
        <v>0</v>
      </c>
      <c r="O81" s="326">
        <v>0</v>
      </c>
      <c r="P81" s="326">
        <v>0</v>
      </c>
    </row>
    <row r="82" spans="1:16">
      <c r="A82" s="327" t="s">
        <v>45</v>
      </c>
      <c r="B82" s="328"/>
      <c r="C82" s="329"/>
      <c r="D82" s="330">
        <v>0</v>
      </c>
      <c r="E82" s="330">
        <v>0</v>
      </c>
      <c r="F82" s="330">
        <v>0</v>
      </c>
      <c r="G82" s="330">
        <v>0</v>
      </c>
      <c r="H82" s="330">
        <v>0</v>
      </c>
      <c r="I82" s="330">
        <v>0</v>
      </c>
      <c r="J82" s="330">
        <v>0</v>
      </c>
      <c r="K82" s="330">
        <v>0</v>
      </c>
      <c r="L82" s="330">
        <v>0</v>
      </c>
      <c r="M82" s="330">
        <v>0</v>
      </c>
      <c r="N82" s="330">
        <v>0</v>
      </c>
      <c r="O82" s="330">
        <v>0</v>
      </c>
      <c r="P82" s="331">
        <v>0</v>
      </c>
    </row>
    <row r="83" spans="1:16">
      <c r="A83" s="332"/>
      <c r="B83" s="315"/>
      <c r="C83" s="315"/>
      <c r="D83" s="326"/>
      <c r="E83" s="326"/>
      <c r="F83" s="326"/>
      <c r="G83" s="326"/>
      <c r="H83" s="326"/>
      <c r="I83" s="326"/>
      <c r="J83" s="326"/>
      <c r="K83" s="326"/>
      <c r="L83" s="326"/>
      <c r="M83" s="326"/>
      <c r="N83" s="326"/>
      <c r="O83" s="326"/>
      <c r="P83" s="326"/>
    </row>
    <row r="84" spans="1:16">
      <c r="A84" s="327" t="s">
        <v>177</v>
      </c>
      <c r="B84" s="328"/>
      <c r="C84" s="329"/>
      <c r="D84" s="330">
        <v>0</v>
      </c>
      <c r="E84" s="330">
        <v>0</v>
      </c>
      <c r="F84" s="330">
        <v>0</v>
      </c>
      <c r="G84" s="330">
        <v>0</v>
      </c>
      <c r="H84" s="330">
        <v>0</v>
      </c>
      <c r="I84" s="330">
        <v>0</v>
      </c>
      <c r="J84" s="330">
        <v>0</v>
      </c>
      <c r="K84" s="330">
        <v>0</v>
      </c>
      <c r="L84" s="330">
        <v>0</v>
      </c>
      <c r="M84" s="330">
        <v>0</v>
      </c>
      <c r="N84" s="330">
        <v>0</v>
      </c>
      <c r="O84" s="330">
        <v>0</v>
      </c>
      <c r="P84" s="331">
        <v>0</v>
      </c>
    </row>
    <row r="85" spans="1:16">
      <c r="A85" s="320"/>
      <c r="D85" s="323"/>
      <c r="E85" s="323"/>
      <c r="F85" s="323"/>
      <c r="G85" s="323"/>
      <c r="H85" s="323"/>
      <c r="I85" s="323"/>
      <c r="J85" s="323"/>
      <c r="K85" s="323"/>
      <c r="L85" s="323"/>
      <c r="M85" s="323"/>
      <c r="N85" s="323"/>
      <c r="O85" s="323"/>
      <c r="P85" s="324"/>
    </row>
    <row r="86" spans="1:16" outlineLevel="1">
      <c r="A86" s="320" t="s">
        <v>93</v>
      </c>
      <c r="D86" s="323"/>
      <c r="E86" s="323"/>
      <c r="F86" s="323"/>
      <c r="G86" s="323"/>
      <c r="H86" s="323"/>
      <c r="I86" s="323"/>
      <c r="J86" s="323"/>
      <c r="K86" s="323"/>
      <c r="L86" s="323"/>
      <c r="M86" s="323"/>
      <c r="N86" s="323"/>
      <c r="O86" s="323"/>
      <c r="P86" s="324"/>
    </row>
    <row r="87" spans="1:16" outlineLevel="1">
      <c r="A87" s="320"/>
      <c r="B87" s="314" t="s">
        <v>94</v>
      </c>
      <c r="D87" s="326">
        <v>0</v>
      </c>
      <c r="E87" s="326">
        <v>0</v>
      </c>
      <c r="F87" s="326">
        <v>0</v>
      </c>
      <c r="G87" s="326">
        <v>0</v>
      </c>
      <c r="H87" s="326">
        <v>0</v>
      </c>
      <c r="I87" s="326">
        <v>0</v>
      </c>
      <c r="J87" s="326">
        <v>0</v>
      </c>
      <c r="K87" s="326">
        <v>0</v>
      </c>
      <c r="L87" s="326">
        <v>0</v>
      </c>
      <c r="M87" s="326">
        <v>0</v>
      </c>
      <c r="N87" s="326">
        <v>0</v>
      </c>
      <c r="O87" s="326">
        <v>0</v>
      </c>
      <c r="P87" s="326">
        <v>0</v>
      </c>
    </row>
    <row r="88" spans="1:16">
      <c r="A88" s="327" t="s">
        <v>96</v>
      </c>
      <c r="B88" s="328"/>
      <c r="C88" s="329"/>
      <c r="D88" s="330">
        <v>0</v>
      </c>
      <c r="E88" s="330">
        <v>0</v>
      </c>
      <c r="F88" s="330">
        <v>0</v>
      </c>
      <c r="G88" s="330">
        <v>0</v>
      </c>
      <c r="H88" s="330">
        <v>0</v>
      </c>
      <c r="I88" s="330">
        <v>0</v>
      </c>
      <c r="J88" s="330">
        <v>0</v>
      </c>
      <c r="K88" s="330">
        <v>0</v>
      </c>
      <c r="L88" s="330">
        <v>0</v>
      </c>
      <c r="M88" s="330">
        <v>0</v>
      </c>
      <c r="N88" s="330">
        <v>0</v>
      </c>
      <c r="O88" s="330">
        <v>0</v>
      </c>
      <c r="P88" s="331">
        <v>0</v>
      </c>
    </row>
    <row r="89" spans="1:16">
      <c r="A89" s="320"/>
      <c r="D89" s="323"/>
      <c r="E89" s="323"/>
      <c r="F89" s="323"/>
      <c r="G89" s="323"/>
      <c r="H89" s="323"/>
      <c r="I89" s="323"/>
      <c r="J89" s="323"/>
      <c r="K89" s="323"/>
      <c r="L89" s="323"/>
      <c r="M89" s="323"/>
      <c r="N89" s="323"/>
      <c r="O89" s="323"/>
      <c r="P89" s="324"/>
    </row>
    <row r="90" spans="1:16">
      <c r="A90" s="327" t="s">
        <v>189</v>
      </c>
      <c r="B90" s="333"/>
      <c r="C90" s="334"/>
      <c r="D90" s="330">
        <v>0</v>
      </c>
      <c r="E90" s="330">
        <v>0</v>
      </c>
      <c r="F90" s="330">
        <v>0</v>
      </c>
      <c r="G90" s="330">
        <v>0</v>
      </c>
      <c r="H90" s="330">
        <v>0</v>
      </c>
      <c r="I90" s="330">
        <v>0</v>
      </c>
      <c r="J90" s="330">
        <v>0</v>
      </c>
      <c r="K90" s="330">
        <v>0</v>
      </c>
      <c r="L90" s="330">
        <v>0</v>
      </c>
      <c r="M90" s="330">
        <v>0</v>
      </c>
      <c r="N90" s="330">
        <v>0</v>
      </c>
      <c r="O90" s="330">
        <v>0</v>
      </c>
      <c r="P90" s="331">
        <v>0</v>
      </c>
    </row>
    <row r="91" spans="1:16">
      <c r="A91" s="320"/>
      <c r="D91" s="323"/>
      <c r="E91" s="323"/>
      <c r="F91" s="323"/>
      <c r="G91" s="323"/>
      <c r="H91" s="323"/>
      <c r="I91" s="323"/>
      <c r="J91" s="323"/>
      <c r="K91" s="323"/>
      <c r="L91" s="323"/>
      <c r="M91" s="323"/>
      <c r="N91" s="323"/>
      <c r="O91" s="323"/>
      <c r="P91" s="324"/>
    </row>
    <row r="92" spans="1:16">
      <c r="A92" s="327" t="s">
        <v>217</v>
      </c>
      <c r="B92" s="333"/>
      <c r="C92" s="334"/>
      <c r="D92" s="335">
        <v>0</v>
      </c>
      <c r="E92" s="335">
        <v>0</v>
      </c>
      <c r="F92" s="335">
        <v>0</v>
      </c>
      <c r="G92" s="335">
        <v>0</v>
      </c>
      <c r="H92" s="335">
        <v>0</v>
      </c>
      <c r="I92" s="335">
        <v>0</v>
      </c>
      <c r="J92" s="335">
        <v>0</v>
      </c>
      <c r="K92" s="335">
        <v>0</v>
      </c>
      <c r="L92" s="335">
        <v>0</v>
      </c>
      <c r="M92" s="335">
        <v>0</v>
      </c>
      <c r="N92" s="335">
        <v>0</v>
      </c>
      <c r="O92" s="335">
        <v>0</v>
      </c>
      <c r="P92" s="336">
        <v>0</v>
      </c>
    </row>
  </sheetData>
  <sheetProtection insertRows="0" selectLockedCells="1"/>
  <printOptions horizontalCentered="1"/>
  <pageMargins left="0" right="0" top="0.53" bottom="0.53" header="0.5" footer="0.5"/>
  <pageSetup scale="47" fitToHeight="73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3"/>
  <sheetViews>
    <sheetView view="pageBreakPreview" zoomScale="75" zoomScaleNormal="100" zoomScaleSheetLayoutView="75" workbookViewId="0">
      <pane xSplit="3" ySplit="9" topLeftCell="D10" activePane="bottomRight" state="frozen"/>
      <selection pane="topRight"/>
      <selection pane="bottomLeft"/>
      <selection pane="bottomRight"/>
    </sheetView>
  </sheetViews>
  <sheetFormatPr defaultRowHeight="12.75" outlineLevelRow="1"/>
  <cols>
    <col min="1" max="1" width="5.125" style="314" customWidth="1"/>
    <col min="2" max="2" width="10.625" style="314" customWidth="1"/>
    <col min="3" max="3" width="40.125" style="314" customWidth="1"/>
    <col min="4" max="5" width="13.875" style="314" customWidth="1"/>
    <col min="6" max="8" width="17.75" style="314" bestFit="1" customWidth="1"/>
    <col min="9" max="11" width="15.25" style="314" bestFit="1" customWidth="1"/>
    <col min="12" max="12" width="18.5" style="314" customWidth="1"/>
    <col min="13" max="14" width="13.875" style="314" customWidth="1"/>
    <col min="15" max="15" width="16.5" style="314" customWidth="1"/>
    <col min="16" max="16" width="18.875" style="314" bestFit="1" customWidth="1"/>
    <col min="17" max="17" width="11.625" style="314" customWidth="1"/>
    <col min="18" max="16384" width="9" style="314"/>
  </cols>
  <sheetData>
    <row r="1" spans="1:16">
      <c r="A1" s="316" t="s">
        <v>131</v>
      </c>
    </row>
    <row r="2" spans="1:16">
      <c r="A2" s="316" t="s">
        <v>132</v>
      </c>
    </row>
    <row r="3" spans="1:16">
      <c r="A3" s="317" t="s">
        <v>326</v>
      </c>
    </row>
    <row r="4" spans="1:16">
      <c r="B4" s="316"/>
    </row>
    <row r="5" spans="1:16">
      <c r="B5" s="318" t="s">
        <v>359</v>
      </c>
    </row>
    <row r="6" spans="1:16">
      <c r="B6" s="316"/>
    </row>
    <row r="8" spans="1:16"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>
        <v>2013</v>
      </c>
    </row>
    <row r="9" spans="1:16">
      <c r="A9" s="320" t="s">
        <v>11</v>
      </c>
      <c r="D9" s="321">
        <v>41213</v>
      </c>
      <c r="E9" s="321">
        <v>41243</v>
      </c>
      <c r="F9" s="321">
        <v>41274</v>
      </c>
      <c r="G9" s="321">
        <v>41305</v>
      </c>
      <c r="H9" s="321">
        <v>41333</v>
      </c>
      <c r="I9" s="321">
        <v>41364</v>
      </c>
      <c r="J9" s="321">
        <v>41394</v>
      </c>
      <c r="K9" s="321">
        <v>41425</v>
      </c>
      <c r="L9" s="321">
        <v>41455</v>
      </c>
      <c r="M9" s="321">
        <v>41486</v>
      </c>
      <c r="N9" s="321">
        <v>41517</v>
      </c>
      <c r="O9" s="321">
        <v>41547</v>
      </c>
      <c r="P9" s="322" t="s">
        <v>12</v>
      </c>
    </row>
    <row r="10" spans="1:16">
      <c r="A10" s="320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4"/>
    </row>
    <row r="11" spans="1:16" outlineLevel="1">
      <c r="A11" s="320" t="s">
        <v>1</v>
      </c>
      <c r="B11" s="320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23"/>
      <c r="P11" s="324"/>
    </row>
    <row r="12" spans="1:16" outlineLevel="1">
      <c r="A12" s="320"/>
      <c r="B12" s="314" t="s">
        <v>173</v>
      </c>
      <c r="D12" s="325">
        <v>0</v>
      </c>
      <c r="E12" s="325">
        <v>0</v>
      </c>
      <c r="F12" s="325">
        <v>0</v>
      </c>
      <c r="G12" s="325">
        <v>0</v>
      </c>
      <c r="H12" s="325">
        <v>0</v>
      </c>
      <c r="I12" s="325">
        <v>0</v>
      </c>
      <c r="J12" s="325">
        <v>0</v>
      </c>
      <c r="K12" s="325">
        <v>0</v>
      </c>
      <c r="L12" s="325">
        <v>0</v>
      </c>
      <c r="M12" s="325">
        <v>0</v>
      </c>
      <c r="N12" s="325">
        <v>0</v>
      </c>
      <c r="O12" s="325">
        <v>0</v>
      </c>
      <c r="P12" s="325">
        <v>0</v>
      </c>
    </row>
    <row r="13" spans="1:16" outlineLevel="1">
      <c r="A13" s="320"/>
      <c r="B13" s="314" t="s">
        <v>174</v>
      </c>
      <c r="D13" s="326">
        <v>0</v>
      </c>
      <c r="E13" s="326">
        <v>0</v>
      </c>
      <c r="F13" s="326">
        <v>0</v>
      </c>
      <c r="G13" s="326">
        <v>0</v>
      </c>
      <c r="H13" s="326">
        <v>0</v>
      </c>
      <c r="I13" s="326">
        <v>0</v>
      </c>
      <c r="J13" s="326">
        <v>0</v>
      </c>
      <c r="K13" s="326">
        <v>0</v>
      </c>
      <c r="L13" s="326">
        <v>0</v>
      </c>
      <c r="M13" s="326">
        <v>0</v>
      </c>
      <c r="N13" s="326">
        <v>0</v>
      </c>
      <c r="O13" s="326">
        <v>0</v>
      </c>
      <c r="P13" s="326">
        <v>0</v>
      </c>
    </row>
    <row r="14" spans="1:16" outlineLevel="1">
      <c r="A14" s="320"/>
      <c r="B14" s="314" t="s">
        <v>175</v>
      </c>
      <c r="D14" s="326">
        <v>0</v>
      </c>
      <c r="E14" s="326">
        <v>0</v>
      </c>
      <c r="F14" s="326">
        <v>0</v>
      </c>
      <c r="G14" s="326">
        <v>0</v>
      </c>
      <c r="H14" s="326">
        <v>0</v>
      </c>
      <c r="I14" s="326">
        <v>0</v>
      </c>
      <c r="J14" s="326">
        <v>0</v>
      </c>
      <c r="K14" s="326">
        <v>0</v>
      </c>
      <c r="L14" s="326">
        <v>0</v>
      </c>
      <c r="M14" s="326">
        <v>0</v>
      </c>
      <c r="N14" s="326">
        <v>0</v>
      </c>
      <c r="O14" s="326">
        <v>0</v>
      </c>
      <c r="P14" s="326">
        <v>0</v>
      </c>
    </row>
    <row r="15" spans="1:16" outlineLevel="1">
      <c r="A15" s="320"/>
      <c r="B15" s="314" t="s">
        <v>49</v>
      </c>
      <c r="D15" s="326">
        <v>0</v>
      </c>
      <c r="E15" s="326">
        <v>0</v>
      </c>
      <c r="F15" s="326">
        <v>0</v>
      </c>
      <c r="G15" s="326">
        <v>0</v>
      </c>
      <c r="H15" s="326">
        <v>0</v>
      </c>
      <c r="I15" s="326">
        <v>0</v>
      </c>
      <c r="J15" s="326">
        <v>0</v>
      </c>
      <c r="K15" s="326">
        <v>0</v>
      </c>
      <c r="L15" s="326">
        <v>0</v>
      </c>
      <c r="M15" s="326">
        <v>0</v>
      </c>
      <c r="N15" s="326">
        <v>0</v>
      </c>
      <c r="O15" s="326">
        <v>0</v>
      </c>
      <c r="P15" s="326">
        <v>0</v>
      </c>
    </row>
    <row r="16" spans="1:16" outlineLevel="1">
      <c r="A16" s="320"/>
      <c r="B16" s="314" t="s">
        <v>51</v>
      </c>
      <c r="D16" s="326">
        <v>0</v>
      </c>
      <c r="E16" s="326">
        <v>0</v>
      </c>
      <c r="F16" s="326">
        <v>0</v>
      </c>
      <c r="G16" s="326">
        <v>0</v>
      </c>
      <c r="H16" s="326">
        <v>0</v>
      </c>
      <c r="I16" s="326">
        <v>0</v>
      </c>
      <c r="J16" s="326">
        <v>0</v>
      </c>
      <c r="K16" s="326">
        <v>0</v>
      </c>
      <c r="L16" s="326">
        <v>0</v>
      </c>
      <c r="M16" s="326">
        <v>0</v>
      </c>
      <c r="N16" s="326">
        <v>0</v>
      </c>
      <c r="O16" s="326">
        <v>0</v>
      </c>
      <c r="P16" s="326">
        <v>0</v>
      </c>
    </row>
    <row r="17" spans="1:16" outlineLevel="1">
      <c r="A17" s="320"/>
      <c r="B17" s="314" t="s">
        <v>52</v>
      </c>
      <c r="D17" s="326">
        <v>0</v>
      </c>
      <c r="E17" s="326">
        <v>0</v>
      </c>
      <c r="F17" s="326">
        <v>0</v>
      </c>
      <c r="G17" s="326">
        <v>0</v>
      </c>
      <c r="H17" s="326">
        <v>0</v>
      </c>
      <c r="I17" s="326">
        <v>0</v>
      </c>
      <c r="J17" s="326">
        <v>0</v>
      </c>
      <c r="K17" s="326">
        <v>0</v>
      </c>
      <c r="L17" s="326">
        <v>0</v>
      </c>
      <c r="M17" s="326">
        <v>0</v>
      </c>
      <c r="N17" s="326">
        <v>0</v>
      </c>
      <c r="O17" s="326">
        <v>0</v>
      </c>
      <c r="P17" s="326">
        <v>0</v>
      </c>
    </row>
    <row r="18" spans="1:16" outlineLevel="1">
      <c r="A18" s="320"/>
      <c r="B18" s="314" t="s">
        <v>53</v>
      </c>
      <c r="D18" s="326">
        <v>0</v>
      </c>
      <c r="E18" s="326">
        <v>0</v>
      </c>
      <c r="F18" s="326">
        <v>0</v>
      </c>
      <c r="G18" s="326">
        <v>0</v>
      </c>
      <c r="H18" s="326">
        <v>0</v>
      </c>
      <c r="I18" s="326">
        <v>0</v>
      </c>
      <c r="J18" s="326">
        <v>0</v>
      </c>
      <c r="K18" s="326">
        <v>0</v>
      </c>
      <c r="L18" s="326">
        <v>0</v>
      </c>
      <c r="M18" s="326">
        <v>0</v>
      </c>
      <c r="N18" s="326">
        <v>0</v>
      </c>
      <c r="O18" s="326">
        <v>0</v>
      </c>
      <c r="P18" s="326">
        <v>0</v>
      </c>
    </row>
    <row r="19" spans="1:16" outlineLevel="1">
      <c r="A19" s="320"/>
      <c r="B19" s="314" t="s">
        <v>297</v>
      </c>
      <c r="D19" s="326">
        <v>21137</v>
      </c>
      <c r="E19" s="326">
        <v>21137</v>
      </c>
      <c r="F19" s="326">
        <v>21137</v>
      </c>
      <c r="G19" s="326">
        <v>21137</v>
      </c>
      <c r="H19" s="326">
        <v>21137</v>
      </c>
      <c r="I19" s="326">
        <v>21137</v>
      </c>
      <c r="J19" s="326">
        <v>21137</v>
      </c>
      <c r="K19" s="326">
        <v>21137</v>
      </c>
      <c r="L19" s="326">
        <v>21137</v>
      </c>
      <c r="M19" s="326">
        <v>21137</v>
      </c>
      <c r="N19" s="326">
        <v>21137</v>
      </c>
      <c r="O19" s="326">
        <v>21137</v>
      </c>
      <c r="P19" s="326">
        <v>253644</v>
      </c>
    </row>
    <row r="20" spans="1:16">
      <c r="A20" s="327" t="s">
        <v>54</v>
      </c>
      <c r="B20" s="328"/>
      <c r="C20" s="329"/>
      <c r="D20" s="330">
        <v>21137</v>
      </c>
      <c r="E20" s="330">
        <v>21137</v>
      </c>
      <c r="F20" s="330">
        <v>21137</v>
      </c>
      <c r="G20" s="330">
        <v>21137</v>
      </c>
      <c r="H20" s="330">
        <v>21137</v>
      </c>
      <c r="I20" s="330">
        <v>21137</v>
      </c>
      <c r="J20" s="330">
        <v>21137</v>
      </c>
      <c r="K20" s="330">
        <v>21137</v>
      </c>
      <c r="L20" s="330">
        <v>21137</v>
      </c>
      <c r="M20" s="330">
        <v>21137</v>
      </c>
      <c r="N20" s="330">
        <v>21137</v>
      </c>
      <c r="O20" s="330">
        <v>21137</v>
      </c>
      <c r="P20" s="330">
        <v>253644</v>
      </c>
    </row>
    <row r="21" spans="1:16">
      <c r="A21" s="320"/>
      <c r="B21" s="320"/>
      <c r="D21" s="323"/>
      <c r="E21" s="323"/>
      <c r="F21" s="323"/>
      <c r="G21" s="323"/>
      <c r="H21" s="323"/>
      <c r="I21" s="323"/>
      <c r="J21" s="323"/>
      <c r="K21" s="323"/>
      <c r="L21" s="323"/>
      <c r="M21" s="323"/>
      <c r="N21" s="323"/>
      <c r="O21" s="323"/>
      <c r="P21" s="324"/>
    </row>
    <row r="22" spans="1:16" outlineLevel="1">
      <c r="A22" s="320" t="s">
        <v>55</v>
      </c>
      <c r="B22" s="320"/>
      <c r="D22" s="323"/>
      <c r="E22" s="323"/>
      <c r="F22" s="323"/>
      <c r="G22" s="323"/>
      <c r="H22" s="323"/>
      <c r="I22" s="323"/>
      <c r="J22" s="323"/>
      <c r="K22" s="323"/>
      <c r="L22" s="323"/>
      <c r="M22" s="323"/>
      <c r="N22" s="323"/>
      <c r="O22" s="323"/>
      <c r="P22" s="324"/>
    </row>
    <row r="23" spans="1:16" outlineLevel="1">
      <c r="A23" s="320"/>
      <c r="B23" s="314" t="s">
        <v>56</v>
      </c>
      <c r="D23" s="326">
        <v>11330.457142857143</v>
      </c>
      <c r="E23" s="326">
        <v>13872.8</v>
      </c>
      <c r="F23" s="326">
        <v>14207.407999999999</v>
      </c>
      <c r="G23" s="326">
        <v>21311.112000000001</v>
      </c>
      <c r="H23" s="326">
        <v>14207.407999999999</v>
      </c>
      <c r="I23" s="326">
        <v>14207.407999999999</v>
      </c>
      <c r="J23" s="326">
        <v>14207.407999999999</v>
      </c>
      <c r="K23" s="326">
        <v>14207.407999999999</v>
      </c>
      <c r="L23" s="326">
        <v>14207.407999999999</v>
      </c>
      <c r="M23" s="326">
        <v>21311.112000000001</v>
      </c>
      <c r="N23" s="326">
        <v>14207.407999999999</v>
      </c>
      <c r="O23" s="326">
        <v>15729.630285714285</v>
      </c>
      <c r="P23" s="326">
        <v>183006.9674285714</v>
      </c>
    </row>
    <row r="24" spans="1:16" outlineLevel="1">
      <c r="A24" s="320"/>
      <c r="B24" s="314" t="s">
        <v>57</v>
      </c>
      <c r="D24" s="326">
        <v>0</v>
      </c>
      <c r="E24" s="326">
        <v>0</v>
      </c>
      <c r="F24" s="326">
        <v>0</v>
      </c>
      <c r="G24" s="326">
        <v>0</v>
      </c>
      <c r="H24" s="326">
        <v>0</v>
      </c>
      <c r="I24" s="326">
        <v>0</v>
      </c>
      <c r="J24" s="326">
        <v>0</v>
      </c>
      <c r="K24" s="326">
        <v>0</v>
      </c>
      <c r="L24" s="326">
        <v>0</v>
      </c>
      <c r="M24" s="326">
        <v>0</v>
      </c>
      <c r="N24" s="326">
        <v>0</v>
      </c>
      <c r="O24" s="326">
        <v>0</v>
      </c>
      <c r="P24" s="326">
        <v>0</v>
      </c>
    </row>
    <row r="25" spans="1:16" outlineLevel="1">
      <c r="A25" s="320"/>
      <c r="B25" s="314" t="s">
        <v>58</v>
      </c>
      <c r="D25" s="326">
        <v>0</v>
      </c>
      <c r="E25" s="326">
        <v>0</v>
      </c>
      <c r="F25" s="326">
        <v>0</v>
      </c>
      <c r="G25" s="326">
        <v>0</v>
      </c>
      <c r="H25" s="326">
        <v>0</v>
      </c>
      <c r="I25" s="326">
        <v>0</v>
      </c>
      <c r="J25" s="326">
        <v>0</v>
      </c>
      <c r="K25" s="326">
        <v>0</v>
      </c>
      <c r="L25" s="326">
        <v>0</v>
      </c>
      <c r="M25" s="326">
        <v>0</v>
      </c>
      <c r="N25" s="326">
        <v>0</v>
      </c>
      <c r="O25" s="326">
        <v>0</v>
      </c>
      <c r="P25" s="326">
        <v>0</v>
      </c>
    </row>
    <row r="26" spans="1:16" outlineLevel="1">
      <c r="A26" s="320"/>
      <c r="B26" s="314" t="s">
        <v>59</v>
      </c>
      <c r="D26" s="326">
        <v>0</v>
      </c>
      <c r="E26" s="326">
        <v>0</v>
      </c>
      <c r="F26" s="326">
        <v>0</v>
      </c>
      <c r="G26" s="326">
        <v>0</v>
      </c>
      <c r="H26" s="326">
        <v>0</v>
      </c>
      <c r="I26" s="326">
        <v>0</v>
      </c>
      <c r="J26" s="326">
        <v>0</v>
      </c>
      <c r="K26" s="326">
        <v>0</v>
      </c>
      <c r="L26" s="326">
        <v>0</v>
      </c>
      <c r="M26" s="326">
        <v>0</v>
      </c>
      <c r="N26" s="326">
        <v>0</v>
      </c>
      <c r="O26" s="326">
        <v>0</v>
      </c>
      <c r="P26" s="326">
        <v>0</v>
      </c>
    </row>
    <row r="27" spans="1:16" outlineLevel="1">
      <c r="A27" s="320"/>
      <c r="B27" s="314" t="s">
        <v>60</v>
      </c>
      <c r="D27" s="326">
        <v>1055.2103999999999</v>
      </c>
      <c r="E27" s="326">
        <v>1061.2692</v>
      </c>
      <c r="F27" s="326">
        <v>1086.866712</v>
      </c>
      <c r="G27" s="326">
        <v>1630.300068</v>
      </c>
      <c r="H27" s="326">
        <v>1086.866712</v>
      </c>
      <c r="I27" s="326">
        <v>1086.866712</v>
      </c>
      <c r="J27" s="326">
        <v>1086.866712</v>
      </c>
      <c r="K27" s="326">
        <v>1086.866712</v>
      </c>
      <c r="L27" s="326">
        <v>1086.866712</v>
      </c>
      <c r="M27" s="326">
        <v>1630.300068</v>
      </c>
      <c r="N27" s="326">
        <v>1086.866712</v>
      </c>
      <c r="O27" s="326">
        <v>1203.3167168571429</v>
      </c>
      <c r="P27" s="326">
        <v>14188.463436857144</v>
      </c>
    </row>
    <row r="28" spans="1:16" outlineLevel="1">
      <c r="A28" s="320"/>
      <c r="B28" s="314" t="s">
        <v>236</v>
      </c>
      <c r="D28" s="326">
        <v>899.34271999999999</v>
      </c>
      <c r="E28" s="326">
        <v>904.50655999999992</v>
      </c>
      <c r="F28" s="326">
        <v>926.32300159999988</v>
      </c>
      <c r="G28" s="326">
        <v>1395.8778360000001</v>
      </c>
      <c r="H28" s="326">
        <v>930.58522400000004</v>
      </c>
      <c r="I28" s="326">
        <v>930.58522400000004</v>
      </c>
      <c r="J28" s="326">
        <v>930.58522400000004</v>
      </c>
      <c r="K28" s="326">
        <v>930.58522400000004</v>
      </c>
      <c r="L28" s="326">
        <v>930.58522400000004</v>
      </c>
      <c r="M28" s="326">
        <v>1395.8778360000001</v>
      </c>
      <c r="N28" s="326">
        <v>930.58522400000004</v>
      </c>
      <c r="O28" s="326">
        <v>1030.2907837142857</v>
      </c>
      <c r="P28" s="326">
        <v>12135.730081314287</v>
      </c>
    </row>
    <row r="29" spans="1:16" outlineLevel="1">
      <c r="A29" s="320"/>
      <c r="B29" s="314" t="s">
        <v>70</v>
      </c>
      <c r="D29" s="326">
        <v>2373.4497216580803</v>
      </c>
      <c r="E29" s="326">
        <v>2373.4497216580803</v>
      </c>
      <c r="F29" s="326">
        <v>2373.4497216580803</v>
      </c>
      <c r="G29" s="326">
        <v>2595.0418398520092</v>
      </c>
      <c r="H29" s="326">
        <v>2595.0418398520092</v>
      </c>
      <c r="I29" s="326">
        <v>2595.0418398520092</v>
      </c>
      <c r="J29" s="326">
        <v>2595.0418398520092</v>
      </c>
      <c r="K29" s="326">
        <v>2595.0418398520092</v>
      </c>
      <c r="L29" s="326">
        <v>2595.0418398520092</v>
      </c>
      <c r="M29" s="326">
        <v>2595.0418398520092</v>
      </c>
      <c r="N29" s="326">
        <v>2595.0418398520092</v>
      </c>
      <c r="O29" s="326">
        <v>2595.0418398520092</v>
      </c>
      <c r="P29" s="326">
        <v>30475.725723642321</v>
      </c>
    </row>
    <row r="30" spans="1:16" outlineLevel="1">
      <c r="A30" s="320"/>
      <c r="B30" s="314" t="s">
        <v>8</v>
      </c>
      <c r="D30" s="326">
        <v>0</v>
      </c>
      <c r="E30" s="326">
        <v>0</v>
      </c>
      <c r="F30" s="326">
        <v>0</v>
      </c>
      <c r="G30" s="326">
        <v>0</v>
      </c>
      <c r="H30" s="326">
        <v>0</v>
      </c>
      <c r="I30" s="326">
        <v>0</v>
      </c>
      <c r="J30" s="326">
        <v>0</v>
      </c>
      <c r="K30" s="326">
        <v>0</v>
      </c>
      <c r="L30" s="326">
        <v>0</v>
      </c>
      <c r="M30" s="326">
        <v>0</v>
      </c>
      <c r="N30" s="326">
        <v>0</v>
      </c>
      <c r="O30" s="326">
        <v>0</v>
      </c>
      <c r="P30" s="326">
        <v>0</v>
      </c>
    </row>
    <row r="31" spans="1:16">
      <c r="A31" s="327" t="s">
        <v>2</v>
      </c>
      <c r="B31" s="328"/>
      <c r="C31" s="329"/>
      <c r="D31" s="330">
        <v>15658.459984515224</v>
      </c>
      <c r="E31" s="330">
        <v>18212.025481658078</v>
      </c>
      <c r="F31" s="330">
        <v>18594.047435258079</v>
      </c>
      <c r="G31" s="330">
        <v>26932.33174385201</v>
      </c>
      <c r="H31" s="330">
        <v>18819.901775852009</v>
      </c>
      <c r="I31" s="330">
        <v>18819.901775852009</v>
      </c>
      <c r="J31" s="330">
        <v>18819.901775852009</v>
      </c>
      <c r="K31" s="330">
        <v>18819.901775852009</v>
      </c>
      <c r="L31" s="330">
        <v>18819.901775852009</v>
      </c>
      <c r="M31" s="330">
        <v>26932.33174385201</v>
      </c>
      <c r="N31" s="330">
        <v>18819.901775852009</v>
      </c>
      <c r="O31" s="330">
        <v>20558.279626137723</v>
      </c>
      <c r="P31" s="331">
        <v>239806.88667038517</v>
      </c>
    </row>
    <row r="32" spans="1:16">
      <c r="A32" s="320"/>
      <c r="B32" s="320"/>
      <c r="D32" s="32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4"/>
    </row>
    <row r="33" spans="1:16" outlineLevel="1">
      <c r="A33" s="320" t="s">
        <v>3</v>
      </c>
      <c r="B33" s="320"/>
      <c r="D33" s="323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323"/>
      <c r="P33" s="324"/>
    </row>
    <row r="34" spans="1:16" outlineLevel="1">
      <c r="A34" s="320"/>
      <c r="B34" s="314" t="s">
        <v>4</v>
      </c>
      <c r="D34" s="326">
        <v>166</v>
      </c>
      <c r="E34" s="326">
        <v>167</v>
      </c>
      <c r="F34" s="326">
        <v>167</v>
      </c>
      <c r="G34" s="326">
        <v>166</v>
      </c>
      <c r="H34" s="326">
        <v>167</v>
      </c>
      <c r="I34" s="326">
        <v>167</v>
      </c>
      <c r="J34" s="326">
        <v>166</v>
      </c>
      <c r="K34" s="326">
        <v>167</v>
      </c>
      <c r="L34" s="326">
        <v>167</v>
      </c>
      <c r="M34" s="326">
        <v>166</v>
      </c>
      <c r="N34" s="326">
        <v>167</v>
      </c>
      <c r="O34" s="326">
        <v>167</v>
      </c>
      <c r="P34" s="326">
        <v>2000</v>
      </c>
    </row>
    <row r="35" spans="1:16" outlineLevel="1">
      <c r="A35" s="320"/>
      <c r="B35" s="314" t="s">
        <v>5</v>
      </c>
      <c r="D35" s="326">
        <v>0</v>
      </c>
      <c r="E35" s="326">
        <v>0</v>
      </c>
      <c r="F35" s="326">
        <v>0</v>
      </c>
      <c r="G35" s="326">
        <v>0</v>
      </c>
      <c r="H35" s="326">
        <v>0</v>
      </c>
      <c r="I35" s="326">
        <v>0</v>
      </c>
      <c r="J35" s="326">
        <v>0</v>
      </c>
      <c r="K35" s="326">
        <v>0</v>
      </c>
      <c r="L35" s="326">
        <v>0</v>
      </c>
      <c r="M35" s="326">
        <v>0</v>
      </c>
      <c r="N35" s="326">
        <v>0</v>
      </c>
      <c r="O35" s="326">
        <v>0</v>
      </c>
      <c r="P35" s="326">
        <v>0</v>
      </c>
    </row>
    <row r="36" spans="1:16" outlineLevel="1">
      <c r="A36" s="320"/>
      <c r="B36" s="314" t="s">
        <v>6</v>
      </c>
      <c r="D36" s="326">
        <v>0</v>
      </c>
      <c r="E36" s="326">
        <v>0</v>
      </c>
      <c r="F36" s="326">
        <v>0</v>
      </c>
      <c r="G36" s="326">
        <v>0</v>
      </c>
      <c r="H36" s="326">
        <v>0</v>
      </c>
      <c r="I36" s="326">
        <v>0</v>
      </c>
      <c r="J36" s="326">
        <v>0</v>
      </c>
      <c r="K36" s="326">
        <v>0</v>
      </c>
      <c r="L36" s="326">
        <v>0</v>
      </c>
      <c r="M36" s="326">
        <v>0</v>
      </c>
      <c r="N36" s="326">
        <v>0</v>
      </c>
      <c r="O36" s="326">
        <v>0</v>
      </c>
      <c r="P36" s="326">
        <v>0</v>
      </c>
    </row>
    <row r="37" spans="1:16" outlineLevel="1">
      <c r="A37" s="320"/>
      <c r="B37" s="314" t="s">
        <v>7</v>
      </c>
      <c r="D37" s="326">
        <v>0</v>
      </c>
      <c r="E37" s="326">
        <v>0</v>
      </c>
      <c r="F37" s="326">
        <v>0</v>
      </c>
      <c r="G37" s="326">
        <v>0</v>
      </c>
      <c r="H37" s="326">
        <v>0</v>
      </c>
      <c r="I37" s="326">
        <v>0</v>
      </c>
      <c r="J37" s="326">
        <v>0</v>
      </c>
      <c r="K37" s="326">
        <v>0</v>
      </c>
      <c r="L37" s="326">
        <v>0</v>
      </c>
      <c r="M37" s="326">
        <v>0</v>
      </c>
      <c r="N37" s="326">
        <v>0</v>
      </c>
      <c r="O37" s="326">
        <v>0</v>
      </c>
      <c r="P37" s="326">
        <v>0</v>
      </c>
    </row>
    <row r="38" spans="1:16" outlineLevel="1">
      <c r="A38" s="320"/>
      <c r="B38" s="314" t="s">
        <v>212</v>
      </c>
      <c r="D38" s="326">
        <v>0</v>
      </c>
      <c r="E38" s="326">
        <v>0</v>
      </c>
      <c r="F38" s="326">
        <v>0</v>
      </c>
      <c r="G38" s="326">
        <v>0</v>
      </c>
      <c r="H38" s="326">
        <v>0</v>
      </c>
      <c r="I38" s="326">
        <v>0</v>
      </c>
      <c r="J38" s="326">
        <v>0</v>
      </c>
      <c r="K38" s="326">
        <v>0</v>
      </c>
      <c r="L38" s="326">
        <v>0</v>
      </c>
      <c r="M38" s="326">
        <v>0</v>
      </c>
      <c r="N38" s="326">
        <v>0</v>
      </c>
      <c r="O38" s="326">
        <v>0</v>
      </c>
      <c r="P38" s="326">
        <v>0</v>
      </c>
    </row>
    <row r="39" spans="1:16" outlineLevel="1">
      <c r="A39" s="320"/>
      <c r="B39" s="314" t="s">
        <v>134</v>
      </c>
      <c r="D39" s="326">
        <v>0</v>
      </c>
      <c r="E39" s="326">
        <v>0</v>
      </c>
      <c r="F39" s="326">
        <v>0</v>
      </c>
      <c r="G39" s="326">
        <v>0</v>
      </c>
      <c r="H39" s="326">
        <v>0</v>
      </c>
      <c r="I39" s="326">
        <v>0</v>
      </c>
      <c r="J39" s="326">
        <v>0</v>
      </c>
      <c r="K39" s="326">
        <v>0</v>
      </c>
      <c r="L39" s="326">
        <v>0</v>
      </c>
      <c r="M39" s="326">
        <v>0</v>
      </c>
      <c r="N39" s="326">
        <v>0</v>
      </c>
      <c r="O39" s="326">
        <v>0</v>
      </c>
      <c r="P39" s="326">
        <v>0</v>
      </c>
    </row>
    <row r="40" spans="1:16" outlineLevel="1">
      <c r="A40" s="320"/>
      <c r="B40" s="314" t="s">
        <v>32</v>
      </c>
      <c r="D40" s="326">
        <v>0</v>
      </c>
      <c r="E40" s="326">
        <v>0</v>
      </c>
      <c r="F40" s="326">
        <v>0</v>
      </c>
      <c r="G40" s="326">
        <v>0</v>
      </c>
      <c r="H40" s="326">
        <v>0</v>
      </c>
      <c r="I40" s="326">
        <v>0</v>
      </c>
      <c r="J40" s="326">
        <v>0</v>
      </c>
      <c r="K40" s="326">
        <v>0</v>
      </c>
      <c r="L40" s="326">
        <v>0</v>
      </c>
      <c r="M40" s="326">
        <v>0</v>
      </c>
      <c r="N40" s="326">
        <v>0</v>
      </c>
      <c r="O40" s="326">
        <v>0</v>
      </c>
      <c r="P40" s="326">
        <v>0</v>
      </c>
    </row>
    <row r="41" spans="1:16" outlineLevel="1">
      <c r="A41" s="320"/>
      <c r="B41" s="314" t="s">
        <v>139</v>
      </c>
      <c r="D41" s="326">
        <v>0</v>
      </c>
      <c r="E41" s="326">
        <v>0</v>
      </c>
      <c r="F41" s="326">
        <v>0</v>
      </c>
      <c r="G41" s="326">
        <v>0</v>
      </c>
      <c r="H41" s="326">
        <v>0</v>
      </c>
      <c r="I41" s="326">
        <v>0</v>
      </c>
      <c r="J41" s="326">
        <v>0</v>
      </c>
      <c r="K41" s="326">
        <v>0</v>
      </c>
      <c r="L41" s="326">
        <v>0</v>
      </c>
      <c r="M41" s="326">
        <v>0</v>
      </c>
      <c r="N41" s="326">
        <v>0</v>
      </c>
      <c r="O41" s="326">
        <v>0</v>
      </c>
      <c r="P41" s="326">
        <v>0</v>
      </c>
    </row>
    <row r="42" spans="1:16" outlineLevel="1">
      <c r="A42" s="320"/>
      <c r="B42" s="314" t="s">
        <v>140</v>
      </c>
      <c r="D42" s="326">
        <v>0</v>
      </c>
      <c r="E42" s="326">
        <v>0</v>
      </c>
      <c r="F42" s="326">
        <v>0</v>
      </c>
      <c r="G42" s="326">
        <v>0</v>
      </c>
      <c r="H42" s="326">
        <v>0</v>
      </c>
      <c r="I42" s="326">
        <v>0</v>
      </c>
      <c r="J42" s="326">
        <v>0</v>
      </c>
      <c r="K42" s="326">
        <v>0</v>
      </c>
      <c r="L42" s="326">
        <v>0</v>
      </c>
      <c r="M42" s="326">
        <v>0</v>
      </c>
      <c r="N42" s="326">
        <v>0</v>
      </c>
      <c r="O42" s="326">
        <v>0</v>
      </c>
      <c r="P42" s="326">
        <v>0</v>
      </c>
    </row>
    <row r="43" spans="1:16" outlineLevel="1">
      <c r="A43" s="320"/>
      <c r="B43" s="314" t="s">
        <v>213</v>
      </c>
      <c r="D43" s="326">
        <v>0</v>
      </c>
      <c r="E43" s="326">
        <v>0</v>
      </c>
      <c r="F43" s="326">
        <v>0</v>
      </c>
      <c r="G43" s="326">
        <v>0</v>
      </c>
      <c r="H43" s="326">
        <v>0</v>
      </c>
      <c r="I43" s="326">
        <v>0</v>
      </c>
      <c r="J43" s="326">
        <v>0</v>
      </c>
      <c r="K43" s="326">
        <v>0</v>
      </c>
      <c r="L43" s="326">
        <v>0</v>
      </c>
      <c r="M43" s="326">
        <v>0</v>
      </c>
      <c r="N43" s="326">
        <v>0</v>
      </c>
      <c r="O43" s="326">
        <v>0</v>
      </c>
      <c r="P43" s="326">
        <v>0</v>
      </c>
    </row>
    <row r="44" spans="1:16" outlineLevel="1">
      <c r="A44" s="320"/>
      <c r="B44" s="314" t="s">
        <v>135</v>
      </c>
      <c r="D44" s="326">
        <v>0</v>
      </c>
      <c r="E44" s="326">
        <v>0</v>
      </c>
      <c r="F44" s="326">
        <v>0</v>
      </c>
      <c r="G44" s="326">
        <v>0</v>
      </c>
      <c r="H44" s="326">
        <v>0</v>
      </c>
      <c r="I44" s="326">
        <v>0</v>
      </c>
      <c r="J44" s="326">
        <v>0</v>
      </c>
      <c r="K44" s="326">
        <v>0</v>
      </c>
      <c r="L44" s="326">
        <v>0</v>
      </c>
      <c r="M44" s="326">
        <v>0</v>
      </c>
      <c r="N44" s="326">
        <v>0</v>
      </c>
      <c r="O44" s="326">
        <v>0</v>
      </c>
      <c r="P44" s="326">
        <v>0</v>
      </c>
    </row>
    <row r="45" spans="1:16" outlineLevel="1">
      <c r="A45" s="320"/>
      <c r="B45" s="314" t="s">
        <v>136</v>
      </c>
      <c r="D45" s="326">
        <v>0</v>
      </c>
      <c r="E45" s="326">
        <v>0</v>
      </c>
      <c r="F45" s="326">
        <v>145</v>
      </c>
      <c r="G45" s="326">
        <v>0</v>
      </c>
      <c r="H45" s="326">
        <v>0</v>
      </c>
      <c r="I45" s="326">
        <v>0</v>
      </c>
      <c r="J45" s="326">
        <v>0</v>
      </c>
      <c r="K45" s="326">
        <v>0</v>
      </c>
      <c r="L45" s="326">
        <v>0</v>
      </c>
      <c r="M45" s="326">
        <v>0</v>
      </c>
      <c r="N45" s="326">
        <v>0</v>
      </c>
      <c r="O45" s="326">
        <v>0</v>
      </c>
      <c r="P45" s="326">
        <v>145</v>
      </c>
    </row>
    <row r="46" spans="1:16" outlineLevel="1">
      <c r="A46" s="320"/>
      <c r="B46" s="314" t="s">
        <v>176</v>
      </c>
      <c r="D46" s="326">
        <v>0</v>
      </c>
      <c r="E46" s="326">
        <v>0</v>
      </c>
      <c r="F46" s="326">
        <v>0</v>
      </c>
      <c r="G46" s="326">
        <v>0</v>
      </c>
      <c r="H46" s="326">
        <v>0</v>
      </c>
      <c r="I46" s="326">
        <v>0</v>
      </c>
      <c r="J46" s="326">
        <v>0</v>
      </c>
      <c r="K46" s="326">
        <v>0</v>
      </c>
      <c r="L46" s="326">
        <v>0</v>
      </c>
      <c r="M46" s="326">
        <v>0</v>
      </c>
      <c r="N46" s="326">
        <v>0</v>
      </c>
      <c r="O46" s="326">
        <v>0</v>
      </c>
      <c r="P46" s="326">
        <v>0</v>
      </c>
    </row>
    <row r="47" spans="1:16" outlineLevel="1">
      <c r="A47" s="320"/>
      <c r="B47" s="314" t="s">
        <v>76</v>
      </c>
      <c r="D47" s="326">
        <v>0</v>
      </c>
      <c r="E47" s="326">
        <v>0</v>
      </c>
      <c r="F47" s="326">
        <v>0</v>
      </c>
      <c r="G47" s="326">
        <v>0</v>
      </c>
      <c r="H47" s="326">
        <v>0</v>
      </c>
      <c r="I47" s="326">
        <v>0</v>
      </c>
      <c r="J47" s="326">
        <v>0</v>
      </c>
      <c r="K47" s="326">
        <v>0</v>
      </c>
      <c r="L47" s="326">
        <v>0</v>
      </c>
      <c r="M47" s="326">
        <v>0</v>
      </c>
      <c r="N47" s="326">
        <v>0</v>
      </c>
      <c r="O47" s="326">
        <v>0</v>
      </c>
      <c r="P47" s="326">
        <v>0</v>
      </c>
    </row>
    <row r="48" spans="1:16" outlineLevel="1">
      <c r="A48" s="320"/>
      <c r="B48" s="314" t="s">
        <v>85</v>
      </c>
      <c r="D48" s="326">
        <v>0</v>
      </c>
      <c r="E48" s="326">
        <v>0</v>
      </c>
      <c r="F48" s="326">
        <v>0</v>
      </c>
      <c r="G48" s="326">
        <v>0</v>
      </c>
      <c r="H48" s="326">
        <v>0</v>
      </c>
      <c r="I48" s="326">
        <v>0</v>
      </c>
      <c r="J48" s="326">
        <v>0</v>
      </c>
      <c r="K48" s="326">
        <v>0</v>
      </c>
      <c r="L48" s="326">
        <v>0</v>
      </c>
      <c r="M48" s="326">
        <v>0</v>
      </c>
      <c r="N48" s="326">
        <v>0</v>
      </c>
      <c r="O48" s="326">
        <v>0</v>
      </c>
      <c r="P48" s="326">
        <v>0</v>
      </c>
    </row>
    <row r="49" spans="1:16" outlineLevel="1">
      <c r="A49" s="320"/>
      <c r="B49" s="314" t="s">
        <v>86</v>
      </c>
      <c r="D49" s="326">
        <v>0</v>
      </c>
      <c r="E49" s="326">
        <v>0</v>
      </c>
      <c r="F49" s="326">
        <v>0</v>
      </c>
      <c r="G49" s="326">
        <v>0</v>
      </c>
      <c r="H49" s="326">
        <v>0</v>
      </c>
      <c r="I49" s="326">
        <v>0</v>
      </c>
      <c r="J49" s="326">
        <v>0</v>
      </c>
      <c r="K49" s="326">
        <v>0</v>
      </c>
      <c r="L49" s="326">
        <v>0</v>
      </c>
      <c r="M49" s="326">
        <v>0</v>
      </c>
      <c r="N49" s="326">
        <v>0</v>
      </c>
      <c r="O49" s="326">
        <v>0</v>
      </c>
      <c r="P49" s="326">
        <v>0</v>
      </c>
    </row>
    <row r="50" spans="1:16" outlineLevel="1">
      <c r="A50" s="320"/>
      <c r="B50" s="314" t="s">
        <v>77</v>
      </c>
      <c r="D50" s="326">
        <v>0</v>
      </c>
      <c r="E50" s="326">
        <v>0</v>
      </c>
      <c r="F50" s="326">
        <v>0</v>
      </c>
      <c r="G50" s="326">
        <v>0</v>
      </c>
      <c r="H50" s="326">
        <v>0</v>
      </c>
      <c r="I50" s="326">
        <v>0</v>
      </c>
      <c r="J50" s="326">
        <v>0</v>
      </c>
      <c r="K50" s="326">
        <v>0</v>
      </c>
      <c r="L50" s="326">
        <v>0</v>
      </c>
      <c r="M50" s="326">
        <v>0</v>
      </c>
      <c r="N50" s="326">
        <v>0</v>
      </c>
      <c r="O50" s="326">
        <v>0</v>
      </c>
      <c r="P50" s="326">
        <v>0</v>
      </c>
    </row>
    <row r="51" spans="1:16" outlineLevel="1">
      <c r="A51" s="320"/>
      <c r="B51" s="314" t="s">
        <v>87</v>
      </c>
      <c r="D51" s="326">
        <v>0</v>
      </c>
      <c r="E51" s="326">
        <v>0</v>
      </c>
      <c r="F51" s="326">
        <v>0</v>
      </c>
      <c r="G51" s="326">
        <v>0</v>
      </c>
      <c r="H51" s="326">
        <v>0</v>
      </c>
      <c r="I51" s="326">
        <v>0</v>
      </c>
      <c r="J51" s="326">
        <v>0</v>
      </c>
      <c r="K51" s="326">
        <v>0</v>
      </c>
      <c r="L51" s="326">
        <v>0</v>
      </c>
      <c r="M51" s="326">
        <v>0</v>
      </c>
      <c r="N51" s="326">
        <v>0</v>
      </c>
      <c r="O51" s="326">
        <v>0</v>
      </c>
      <c r="P51" s="326">
        <v>0</v>
      </c>
    </row>
    <row r="52" spans="1:16" outlineLevel="1">
      <c r="A52" s="320"/>
      <c r="B52" s="314" t="s">
        <v>79</v>
      </c>
      <c r="D52" s="326">
        <v>0</v>
      </c>
      <c r="E52" s="326">
        <v>0</v>
      </c>
      <c r="F52" s="326">
        <v>0</v>
      </c>
      <c r="G52" s="326">
        <v>0</v>
      </c>
      <c r="H52" s="326">
        <v>0</v>
      </c>
      <c r="I52" s="326">
        <v>0</v>
      </c>
      <c r="J52" s="326">
        <v>0</v>
      </c>
      <c r="K52" s="326">
        <v>0</v>
      </c>
      <c r="L52" s="326">
        <v>0</v>
      </c>
      <c r="M52" s="326">
        <v>0</v>
      </c>
      <c r="N52" s="326">
        <v>0</v>
      </c>
      <c r="O52" s="326">
        <v>0</v>
      </c>
      <c r="P52" s="326">
        <v>0</v>
      </c>
    </row>
    <row r="53" spans="1:16" outlineLevel="1">
      <c r="A53" s="320"/>
      <c r="B53" s="314" t="s">
        <v>88</v>
      </c>
      <c r="D53" s="326">
        <v>0</v>
      </c>
      <c r="E53" s="326">
        <v>0</v>
      </c>
      <c r="F53" s="326">
        <v>0</v>
      </c>
      <c r="G53" s="326">
        <v>0</v>
      </c>
      <c r="H53" s="326">
        <v>0</v>
      </c>
      <c r="I53" s="326">
        <v>0</v>
      </c>
      <c r="J53" s="326">
        <v>0</v>
      </c>
      <c r="K53" s="326">
        <v>0</v>
      </c>
      <c r="L53" s="326">
        <v>0</v>
      </c>
      <c r="M53" s="326">
        <v>0</v>
      </c>
      <c r="N53" s="326">
        <v>0</v>
      </c>
      <c r="O53" s="326">
        <v>0</v>
      </c>
      <c r="P53" s="326">
        <v>0</v>
      </c>
    </row>
    <row r="54" spans="1:16" outlineLevel="1">
      <c r="A54" s="320"/>
      <c r="B54" s="314" t="s">
        <v>89</v>
      </c>
      <c r="D54" s="326">
        <v>0</v>
      </c>
      <c r="E54" s="326">
        <v>0</v>
      </c>
      <c r="F54" s="326">
        <v>0</v>
      </c>
      <c r="G54" s="326">
        <v>0</v>
      </c>
      <c r="H54" s="326">
        <v>0</v>
      </c>
      <c r="I54" s="326">
        <v>0</v>
      </c>
      <c r="J54" s="326">
        <v>0</v>
      </c>
      <c r="K54" s="326">
        <v>0</v>
      </c>
      <c r="L54" s="326">
        <v>0</v>
      </c>
      <c r="M54" s="326">
        <v>0</v>
      </c>
      <c r="N54" s="326">
        <v>0</v>
      </c>
      <c r="O54" s="326">
        <v>0</v>
      </c>
      <c r="P54" s="326">
        <v>0</v>
      </c>
    </row>
    <row r="55" spans="1:16" outlineLevel="1">
      <c r="A55" s="320"/>
      <c r="B55" s="314" t="s">
        <v>47</v>
      </c>
      <c r="D55" s="326">
        <v>0</v>
      </c>
      <c r="E55" s="326">
        <v>0</v>
      </c>
      <c r="F55" s="326">
        <v>0</v>
      </c>
      <c r="G55" s="326">
        <v>0</v>
      </c>
      <c r="H55" s="326">
        <v>0</v>
      </c>
      <c r="I55" s="326">
        <v>0</v>
      </c>
      <c r="J55" s="326">
        <v>0</v>
      </c>
      <c r="K55" s="326">
        <v>0</v>
      </c>
      <c r="L55" s="326">
        <v>0</v>
      </c>
      <c r="M55" s="326">
        <v>0</v>
      </c>
      <c r="N55" s="326">
        <v>0</v>
      </c>
      <c r="O55" s="326">
        <v>0</v>
      </c>
      <c r="P55" s="326">
        <v>0</v>
      </c>
    </row>
    <row r="56" spans="1:16" outlineLevel="1">
      <c r="A56" s="320"/>
      <c r="B56" s="314" t="s">
        <v>90</v>
      </c>
      <c r="D56" s="326">
        <v>0</v>
      </c>
      <c r="E56" s="326">
        <v>0</v>
      </c>
      <c r="F56" s="326">
        <v>0</v>
      </c>
      <c r="G56" s="326">
        <v>0</v>
      </c>
      <c r="H56" s="326">
        <v>0</v>
      </c>
      <c r="I56" s="326">
        <v>0</v>
      </c>
      <c r="J56" s="326">
        <v>0</v>
      </c>
      <c r="K56" s="326">
        <v>0</v>
      </c>
      <c r="L56" s="326">
        <v>0</v>
      </c>
      <c r="M56" s="326">
        <v>0</v>
      </c>
      <c r="N56" s="326">
        <v>0</v>
      </c>
      <c r="O56" s="326">
        <v>0</v>
      </c>
      <c r="P56" s="326">
        <v>0</v>
      </c>
    </row>
    <row r="57" spans="1:16" outlineLevel="1">
      <c r="A57" s="320"/>
      <c r="B57" s="314" t="s">
        <v>141</v>
      </c>
      <c r="D57" s="326">
        <v>0</v>
      </c>
      <c r="E57" s="326">
        <v>0</v>
      </c>
      <c r="F57" s="326">
        <v>0</v>
      </c>
      <c r="G57" s="326">
        <v>0</v>
      </c>
      <c r="H57" s="326">
        <v>0</v>
      </c>
      <c r="I57" s="326">
        <v>0</v>
      </c>
      <c r="J57" s="326">
        <v>0</v>
      </c>
      <c r="K57" s="326">
        <v>0</v>
      </c>
      <c r="L57" s="326">
        <v>0</v>
      </c>
      <c r="M57" s="326">
        <v>0</v>
      </c>
      <c r="N57" s="326">
        <v>0</v>
      </c>
      <c r="O57" s="326">
        <v>0</v>
      </c>
      <c r="P57" s="326">
        <v>0</v>
      </c>
    </row>
    <row r="58" spans="1:16" outlineLevel="1">
      <c r="A58" s="320"/>
      <c r="B58" s="314" t="s">
        <v>83</v>
      </c>
      <c r="D58" s="326">
        <v>0</v>
      </c>
      <c r="E58" s="326">
        <v>0</v>
      </c>
      <c r="F58" s="326">
        <v>0</v>
      </c>
      <c r="G58" s="326">
        <v>0</v>
      </c>
      <c r="H58" s="326">
        <v>0</v>
      </c>
      <c r="I58" s="326">
        <v>0</v>
      </c>
      <c r="J58" s="326">
        <v>0</v>
      </c>
      <c r="K58" s="326">
        <v>0</v>
      </c>
      <c r="L58" s="326">
        <v>0</v>
      </c>
      <c r="M58" s="326">
        <v>0</v>
      </c>
      <c r="N58" s="326">
        <v>0</v>
      </c>
      <c r="O58" s="326">
        <v>0</v>
      </c>
      <c r="P58" s="326">
        <v>0</v>
      </c>
    </row>
    <row r="59" spans="1:16" outlineLevel="1">
      <c r="A59" s="320"/>
      <c r="B59" s="314" t="s">
        <v>84</v>
      </c>
      <c r="D59" s="326">
        <v>0</v>
      </c>
      <c r="E59" s="326">
        <v>0</v>
      </c>
      <c r="F59" s="326">
        <v>0</v>
      </c>
      <c r="G59" s="326">
        <v>0</v>
      </c>
      <c r="H59" s="326">
        <v>0</v>
      </c>
      <c r="I59" s="326">
        <v>0</v>
      </c>
      <c r="J59" s="326">
        <v>0</v>
      </c>
      <c r="K59" s="326">
        <v>0</v>
      </c>
      <c r="L59" s="326">
        <v>0</v>
      </c>
      <c r="M59" s="326">
        <v>0</v>
      </c>
      <c r="N59" s="326">
        <v>0</v>
      </c>
      <c r="O59" s="326">
        <v>0</v>
      </c>
      <c r="P59" s="326">
        <v>0</v>
      </c>
    </row>
    <row r="60" spans="1:16" outlineLevel="1">
      <c r="A60" s="320"/>
      <c r="B60" s="314" t="s">
        <v>142</v>
      </c>
      <c r="D60" s="326">
        <v>757</v>
      </c>
      <c r="E60" s="326">
        <v>1659</v>
      </c>
      <c r="F60" s="326">
        <v>309</v>
      </c>
      <c r="G60" s="326">
        <v>307</v>
      </c>
      <c r="H60" s="326">
        <v>1259</v>
      </c>
      <c r="I60" s="326">
        <v>309</v>
      </c>
      <c r="J60" s="326">
        <v>1132</v>
      </c>
      <c r="K60" s="326">
        <v>1259</v>
      </c>
      <c r="L60" s="326">
        <v>309</v>
      </c>
      <c r="M60" s="326">
        <v>307</v>
      </c>
      <c r="N60" s="326">
        <v>309</v>
      </c>
      <c r="O60" s="326">
        <v>309</v>
      </c>
      <c r="P60" s="326">
        <v>8225</v>
      </c>
    </row>
    <row r="61" spans="1:16" outlineLevel="1">
      <c r="A61" s="320"/>
      <c r="B61" s="314" t="s">
        <v>118</v>
      </c>
      <c r="D61" s="326">
        <v>0</v>
      </c>
      <c r="E61" s="326">
        <v>0</v>
      </c>
      <c r="F61" s="326">
        <v>0</v>
      </c>
      <c r="G61" s="326">
        <v>0</v>
      </c>
      <c r="H61" s="326">
        <v>0</v>
      </c>
      <c r="I61" s="326">
        <v>0</v>
      </c>
      <c r="J61" s="326">
        <v>0</v>
      </c>
      <c r="K61" s="326">
        <v>0</v>
      </c>
      <c r="L61" s="326">
        <v>0</v>
      </c>
      <c r="M61" s="326">
        <v>0</v>
      </c>
      <c r="N61" s="326">
        <v>0</v>
      </c>
      <c r="O61" s="326">
        <v>0</v>
      </c>
      <c r="P61" s="326">
        <v>0</v>
      </c>
    </row>
    <row r="62" spans="1:16" outlineLevel="1">
      <c r="A62" s="320"/>
      <c r="B62" s="314" t="s">
        <v>119</v>
      </c>
      <c r="D62" s="326">
        <v>833</v>
      </c>
      <c r="E62" s="326">
        <v>833</v>
      </c>
      <c r="F62" s="326">
        <v>834</v>
      </c>
      <c r="G62" s="326">
        <v>833</v>
      </c>
      <c r="H62" s="326">
        <v>833</v>
      </c>
      <c r="I62" s="326">
        <v>834</v>
      </c>
      <c r="J62" s="326">
        <v>833</v>
      </c>
      <c r="K62" s="326">
        <v>833</v>
      </c>
      <c r="L62" s="326">
        <v>834</v>
      </c>
      <c r="M62" s="326">
        <v>833</v>
      </c>
      <c r="N62" s="326">
        <v>833</v>
      </c>
      <c r="O62" s="326">
        <v>834</v>
      </c>
      <c r="P62" s="326">
        <v>10000</v>
      </c>
    </row>
    <row r="63" spans="1:16" outlineLevel="1">
      <c r="A63" s="320"/>
      <c r="B63" s="314" t="s">
        <v>120</v>
      </c>
      <c r="D63" s="326">
        <v>594.5</v>
      </c>
      <c r="E63" s="326">
        <v>1334.5</v>
      </c>
      <c r="F63" s="326">
        <v>454.5</v>
      </c>
      <c r="G63" s="326">
        <v>255.5</v>
      </c>
      <c r="H63" s="326">
        <v>2424.5</v>
      </c>
      <c r="I63" s="326">
        <v>255.5</v>
      </c>
      <c r="J63" s="326">
        <v>254.5</v>
      </c>
      <c r="K63" s="326">
        <v>255.5</v>
      </c>
      <c r="L63" s="326">
        <v>255.5</v>
      </c>
      <c r="M63" s="326">
        <v>255.5</v>
      </c>
      <c r="N63" s="326">
        <v>254.5</v>
      </c>
      <c r="O63" s="326">
        <v>255.5</v>
      </c>
      <c r="P63" s="326">
        <v>6850</v>
      </c>
    </row>
    <row r="64" spans="1:16" outlineLevel="1">
      <c r="A64" s="320"/>
      <c r="B64" s="314" t="s">
        <v>128</v>
      </c>
      <c r="D64" s="326">
        <v>0</v>
      </c>
      <c r="E64" s="326">
        <v>0</v>
      </c>
      <c r="F64" s="326">
        <v>0</v>
      </c>
      <c r="G64" s="326">
        <v>0</v>
      </c>
      <c r="H64" s="326">
        <v>0</v>
      </c>
      <c r="I64" s="326">
        <v>0</v>
      </c>
      <c r="J64" s="326">
        <v>0</v>
      </c>
      <c r="K64" s="326">
        <v>0</v>
      </c>
      <c r="L64" s="326">
        <v>0</v>
      </c>
      <c r="M64" s="326">
        <v>0</v>
      </c>
      <c r="N64" s="326">
        <v>0</v>
      </c>
      <c r="O64" s="326">
        <v>0</v>
      </c>
      <c r="P64" s="326">
        <v>0</v>
      </c>
    </row>
    <row r="65" spans="1:16" outlineLevel="1">
      <c r="A65" s="320"/>
      <c r="B65" s="314" t="s">
        <v>111</v>
      </c>
      <c r="D65" s="326">
        <v>0</v>
      </c>
      <c r="E65" s="326">
        <v>0</v>
      </c>
      <c r="F65" s="326">
        <v>0</v>
      </c>
      <c r="G65" s="326">
        <v>0</v>
      </c>
      <c r="H65" s="326">
        <v>0</v>
      </c>
      <c r="I65" s="326">
        <v>0</v>
      </c>
      <c r="J65" s="326">
        <v>0</v>
      </c>
      <c r="K65" s="326">
        <v>0</v>
      </c>
      <c r="L65" s="326">
        <v>0</v>
      </c>
      <c r="M65" s="326">
        <v>0</v>
      </c>
      <c r="N65" s="326">
        <v>0</v>
      </c>
      <c r="O65" s="326">
        <v>0</v>
      </c>
      <c r="P65" s="326">
        <v>0</v>
      </c>
    </row>
    <row r="66" spans="1:16" outlineLevel="1">
      <c r="A66" s="320"/>
      <c r="B66" s="314" t="s">
        <v>112</v>
      </c>
      <c r="D66" s="326">
        <v>0</v>
      </c>
      <c r="E66" s="326">
        <v>0</v>
      </c>
      <c r="F66" s="326">
        <v>0</v>
      </c>
      <c r="G66" s="326">
        <v>0</v>
      </c>
      <c r="H66" s="326">
        <v>0</v>
      </c>
      <c r="I66" s="326">
        <v>0</v>
      </c>
      <c r="J66" s="326">
        <v>0</v>
      </c>
      <c r="K66" s="326">
        <v>0</v>
      </c>
      <c r="L66" s="326">
        <v>0</v>
      </c>
      <c r="M66" s="326">
        <v>0</v>
      </c>
      <c r="N66" s="326">
        <v>0</v>
      </c>
      <c r="O66" s="326">
        <v>0</v>
      </c>
      <c r="P66" s="326">
        <v>0</v>
      </c>
    </row>
    <row r="67" spans="1:16" outlineLevel="1">
      <c r="A67" s="320"/>
      <c r="B67" s="314" t="s">
        <v>113</v>
      </c>
      <c r="D67" s="326">
        <v>936.5</v>
      </c>
      <c r="E67" s="326">
        <v>638.5</v>
      </c>
      <c r="F67" s="326">
        <v>936.5</v>
      </c>
      <c r="G67" s="326">
        <v>138.5</v>
      </c>
      <c r="H67" s="326">
        <v>736.5</v>
      </c>
      <c r="I67" s="326">
        <v>137.5</v>
      </c>
      <c r="J67" s="326">
        <v>136.5</v>
      </c>
      <c r="K67" s="326">
        <v>138.5</v>
      </c>
      <c r="L67" s="326">
        <v>137.5</v>
      </c>
      <c r="M67" s="326">
        <v>138.5</v>
      </c>
      <c r="N67" s="326">
        <v>137.5</v>
      </c>
      <c r="O67" s="326">
        <v>137.5</v>
      </c>
      <c r="P67" s="326">
        <v>4350</v>
      </c>
    </row>
    <row r="68" spans="1:16" outlineLevel="1">
      <c r="A68" s="320"/>
      <c r="B68" s="314" t="s">
        <v>240</v>
      </c>
      <c r="D68" s="326">
        <v>0</v>
      </c>
      <c r="E68" s="326">
        <v>0</v>
      </c>
      <c r="F68" s="326">
        <v>0</v>
      </c>
      <c r="G68" s="326">
        <v>0</v>
      </c>
      <c r="H68" s="326">
        <v>0</v>
      </c>
      <c r="I68" s="326">
        <v>0</v>
      </c>
      <c r="J68" s="326">
        <v>0</v>
      </c>
      <c r="K68" s="326">
        <v>0</v>
      </c>
      <c r="L68" s="326">
        <v>0</v>
      </c>
      <c r="M68" s="326">
        <v>0</v>
      </c>
      <c r="N68" s="326">
        <v>0</v>
      </c>
      <c r="O68" s="326">
        <v>0</v>
      </c>
      <c r="P68" s="326">
        <v>0</v>
      </c>
    </row>
    <row r="69" spans="1:16" outlineLevel="1">
      <c r="A69" s="320"/>
      <c r="B69" s="314" t="s">
        <v>179</v>
      </c>
      <c r="D69" s="326">
        <v>0</v>
      </c>
      <c r="E69" s="326">
        <v>0</v>
      </c>
      <c r="F69" s="326">
        <v>0</v>
      </c>
      <c r="G69" s="326">
        <v>0</v>
      </c>
      <c r="H69" s="326">
        <v>0</v>
      </c>
      <c r="I69" s="326">
        <v>0</v>
      </c>
      <c r="J69" s="326">
        <v>0</v>
      </c>
      <c r="K69" s="326">
        <v>0</v>
      </c>
      <c r="L69" s="326">
        <v>0</v>
      </c>
      <c r="M69" s="326">
        <v>0</v>
      </c>
      <c r="N69" s="326">
        <v>0</v>
      </c>
      <c r="O69" s="326">
        <v>0</v>
      </c>
      <c r="P69" s="326">
        <v>0</v>
      </c>
    </row>
    <row r="70" spans="1:16" outlineLevel="1">
      <c r="A70" s="320"/>
      <c r="B70" s="314" t="s">
        <v>114</v>
      </c>
      <c r="D70" s="326">
        <v>0</v>
      </c>
      <c r="E70" s="326">
        <v>0</v>
      </c>
      <c r="F70" s="326">
        <v>0</v>
      </c>
      <c r="G70" s="326">
        <v>0</v>
      </c>
      <c r="H70" s="326">
        <v>0</v>
      </c>
      <c r="I70" s="326">
        <v>0</v>
      </c>
      <c r="J70" s="326">
        <v>0</v>
      </c>
      <c r="K70" s="326">
        <v>0</v>
      </c>
      <c r="L70" s="326">
        <v>0</v>
      </c>
      <c r="M70" s="326">
        <v>0</v>
      </c>
      <c r="N70" s="326">
        <v>0</v>
      </c>
      <c r="O70" s="326">
        <v>0</v>
      </c>
      <c r="P70" s="326">
        <v>0</v>
      </c>
    </row>
    <row r="71" spans="1:16" outlineLevel="1">
      <c r="A71" s="320"/>
      <c r="B71" s="314" t="s">
        <v>115</v>
      </c>
      <c r="D71" s="326">
        <v>0</v>
      </c>
      <c r="E71" s="326">
        <v>0</v>
      </c>
      <c r="F71" s="326">
        <v>0</v>
      </c>
      <c r="G71" s="326">
        <v>0</v>
      </c>
      <c r="H71" s="326">
        <v>0</v>
      </c>
      <c r="I71" s="326">
        <v>0</v>
      </c>
      <c r="J71" s="326">
        <v>0</v>
      </c>
      <c r="K71" s="326">
        <v>0</v>
      </c>
      <c r="L71" s="326">
        <v>0</v>
      </c>
      <c r="M71" s="326">
        <v>0</v>
      </c>
      <c r="N71" s="326">
        <v>0</v>
      </c>
      <c r="O71" s="326">
        <v>0</v>
      </c>
      <c r="P71" s="326">
        <v>0</v>
      </c>
    </row>
    <row r="72" spans="1:16" outlineLevel="1">
      <c r="A72" s="320"/>
      <c r="B72" s="314" t="s">
        <v>116</v>
      </c>
      <c r="D72" s="326">
        <v>0</v>
      </c>
      <c r="E72" s="326">
        <v>0</v>
      </c>
      <c r="F72" s="326">
        <v>0</v>
      </c>
      <c r="G72" s="326">
        <v>0</v>
      </c>
      <c r="H72" s="326">
        <v>0</v>
      </c>
      <c r="I72" s="326">
        <v>0</v>
      </c>
      <c r="J72" s="326">
        <v>0</v>
      </c>
      <c r="K72" s="326">
        <v>0</v>
      </c>
      <c r="L72" s="326">
        <v>0</v>
      </c>
      <c r="M72" s="326">
        <v>0</v>
      </c>
      <c r="N72" s="326">
        <v>0</v>
      </c>
      <c r="O72" s="326">
        <v>0</v>
      </c>
      <c r="P72" s="326">
        <v>0</v>
      </c>
    </row>
    <row r="73" spans="1:16" outlineLevel="1">
      <c r="A73" s="320"/>
      <c r="B73" s="314" t="s">
        <v>144</v>
      </c>
      <c r="D73" s="326">
        <v>0</v>
      </c>
      <c r="E73" s="326">
        <v>0</v>
      </c>
      <c r="F73" s="326">
        <v>0</v>
      </c>
      <c r="G73" s="326">
        <v>0</v>
      </c>
      <c r="H73" s="326">
        <v>0</v>
      </c>
      <c r="I73" s="326">
        <v>0</v>
      </c>
      <c r="J73" s="326">
        <v>0</v>
      </c>
      <c r="K73" s="326">
        <v>0</v>
      </c>
      <c r="L73" s="326">
        <v>0</v>
      </c>
      <c r="M73" s="326">
        <v>0</v>
      </c>
      <c r="N73" s="326">
        <v>0</v>
      </c>
      <c r="O73" s="326">
        <v>0</v>
      </c>
      <c r="P73" s="326">
        <v>0</v>
      </c>
    </row>
    <row r="74" spans="1:16" outlineLevel="1">
      <c r="A74" s="320"/>
      <c r="B74" s="314" t="s">
        <v>117</v>
      </c>
      <c r="D74" s="326">
        <v>0</v>
      </c>
      <c r="E74" s="326">
        <v>0</v>
      </c>
      <c r="F74" s="326">
        <v>0</v>
      </c>
      <c r="G74" s="326">
        <v>0</v>
      </c>
      <c r="H74" s="326">
        <v>0</v>
      </c>
      <c r="I74" s="326">
        <v>0</v>
      </c>
      <c r="J74" s="326">
        <v>0</v>
      </c>
      <c r="K74" s="326">
        <v>0</v>
      </c>
      <c r="L74" s="326">
        <v>0</v>
      </c>
      <c r="M74" s="326">
        <v>0</v>
      </c>
      <c r="N74" s="326">
        <v>0</v>
      </c>
      <c r="O74" s="326">
        <v>0</v>
      </c>
      <c r="P74" s="326">
        <v>0</v>
      </c>
    </row>
    <row r="75" spans="1:16" outlineLevel="1">
      <c r="A75" s="320"/>
      <c r="B75" s="314" t="s">
        <v>40</v>
      </c>
      <c r="D75" s="326">
        <v>270</v>
      </c>
      <c r="E75" s="326">
        <v>270</v>
      </c>
      <c r="F75" s="326">
        <v>270</v>
      </c>
      <c r="G75" s="326">
        <v>270</v>
      </c>
      <c r="H75" s="326">
        <v>270</v>
      </c>
      <c r="I75" s="326">
        <v>270</v>
      </c>
      <c r="J75" s="326">
        <v>270</v>
      </c>
      <c r="K75" s="326">
        <v>270</v>
      </c>
      <c r="L75" s="326">
        <v>270</v>
      </c>
      <c r="M75" s="326">
        <v>270</v>
      </c>
      <c r="N75" s="326">
        <v>270</v>
      </c>
      <c r="O75" s="326">
        <v>270</v>
      </c>
      <c r="P75" s="326">
        <v>3240</v>
      </c>
    </row>
    <row r="76" spans="1:16" outlineLevel="1">
      <c r="A76" s="320"/>
      <c r="B76" s="314" t="s">
        <v>41</v>
      </c>
      <c r="D76" s="326">
        <v>0</v>
      </c>
      <c r="E76" s="326">
        <v>0</v>
      </c>
      <c r="F76" s="326">
        <v>0</v>
      </c>
      <c r="G76" s="326">
        <v>0</v>
      </c>
      <c r="H76" s="326">
        <v>0</v>
      </c>
      <c r="I76" s="326">
        <v>0</v>
      </c>
      <c r="J76" s="326">
        <v>0</v>
      </c>
      <c r="K76" s="326">
        <v>0</v>
      </c>
      <c r="L76" s="326">
        <v>0</v>
      </c>
      <c r="M76" s="326">
        <v>0</v>
      </c>
      <c r="N76" s="326">
        <v>0</v>
      </c>
      <c r="O76" s="326">
        <v>0</v>
      </c>
      <c r="P76" s="326">
        <v>0</v>
      </c>
    </row>
    <row r="77" spans="1:16" outlineLevel="1">
      <c r="A77" s="320"/>
      <c r="B77" s="314" t="s">
        <v>42</v>
      </c>
      <c r="D77" s="326">
        <v>33</v>
      </c>
      <c r="E77" s="326">
        <v>33</v>
      </c>
      <c r="F77" s="326">
        <v>34</v>
      </c>
      <c r="G77" s="326">
        <v>33</v>
      </c>
      <c r="H77" s="326">
        <v>33</v>
      </c>
      <c r="I77" s="326">
        <v>34</v>
      </c>
      <c r="J77" s="326">
        <v>33</v>
      </c>
      <c r="K77" s="326">
        <v>33</v>
      </c>
      <c r="L77" s="326">
        <v>34</v>
      </c>
      <c r="M77" s="326">
        <v>33</v>
      </c>
      <c r="N77" s="326">
        <v>33</v>
      </c>
      <c r="O77" s="326">
        <v>34</v>
      </c>
      <c r="P77" s="326">
        <v>400</v>
      </c>
    </row>
    <row r="78" spans="1:16" outlineLevel="1">
      <c r="A78" s="320"/>
      <c r="B78" s="314" t="s">
        <v>43</v>
      </c>
      <c r="D78" s="326">
        <v>1231</v>
      </c>
      <c r="E78" s="326">
        <v>42</v>
      </c>
      <c r="F78" s="326">
        <v>42</v>
      </c>
      <c r="G78" s="326">
        <v>41</v>
      </c>
      <c r="H78" s="326">
        <v>392</v>
      </c>
      <c r="I78" s="326">
        <v>42</v>
      </c>
      <c r="J78" s="326">
        <v>41</v>
      </c>
      <c r="K78" s="326">
        <v>1242</v>
      </c>
      <c r="L78" s="326">
        <v>42</v>
      </c>
      <c r="M78" s="326">
        <v>41</v>
      </c>
      <c r="N78" s="326">
        <v>42</v>
      </c>
      <c r="O78" s="326">
        <v>42</v>
      </c>
      <c r="P78" s="326">
        <v>3240</v>
      </c>
    </row>
    <row r="79" spans="1:16" outlineLevel="1">
      <c r="A79" s="320"/>
      <c r="B79" s="314" t="s">
        <v>73</v>
      </c>
      <c r="D79" s="326">
        <v>2994</v>
      </c>
      <c r="E79" s="326">
        <v>4094</v>
      </c>
      <c r="F79" s="326">
        <v>775</v>
      </c>
      <c r="G79" s="326">
        <v>774</v>
      </c>
      <c r="H79" s="326">
        <v>3028</v>
      </c>
      <c r="I79" s="326">
        <v>775</v>
      </c>
      <c r="J79" s="326">
        <v>3024</v>
      </c>
      <c r="K79" s="326">
        <v>3554</v>
      </c>
      <c r="L79" s="326">
        <v>774</v>
      </c>
      <c r="M79" s="326">
        <v>774</v>
      </c>
      <c r="N79" s="326">
        <v>774</v>
      </c>
      <c r="O79" s="326">
        <v>825</v>
      </c>
      <c r="P79" s="326">
        <v>22165</v>
      </c>
    </row>
    <row r="80" spans="1:16" outlineLevel="1">
      <c r="A80" s="320"/>
      <c r="B80" s="314" t="s">
        <v>221</v>
      </c>
      <c r="D80" s="326">
        <v>0</v>
      </c>
      <c r="E80" s="326">
        <v>0</v>
      </c>
      <c r="F80" s="326">
        <v>0</v>
      </c>
      <c r="G80" s="326">
        <v>0</v>
      </c>
      <c r="H80" s="326">
        <v>0</v>
      </c>
      <c r="I80" s="326">
        <v>0</v>
      </c>
      <c r="J80" s="326">
        <v>0</v>
      </c>
      <c r="K80" s="326">
        <v>0</v>
      </c>
      <c r="L80" s="326">
        <v>0</v>
      </c>
      <c r="M80" s="326">
        <v>0</v>
      </c>
      <c r="N80" s="326">
        <v>0</v>
      </c>
      <c r="O80" s="326">
        <v>0</v>
      </c>
      <c r="P80" s="326">
        <v>0</v>
      </c>
    </row>
    <row r="81" spans="1:16" outlineLevel="1">
      <c r="A81" s="320"/>
      <c r="B81" s="314" t="s">
        <v>222</v>
      </c>
      <c r="D81" s="326">
        <v>0</v>
      </c>
      <c r="E81" s="326">
        <v>0</v>
      </c>
      <c r="F81" s="326">
        <v>0</v>
      </c>
      <c r="G81" s="326">
        <v>0</v>
      </c>
      <c r="H81" s="326">
        <v>0</v>
      </c>
      <c r="I81" s="326">
        <v>0</v>
      </c>
      <c r="J81" s="326">
        <v>0</v>
      </c>
      <c r="K81" s="326">
        <v>0</v>
      </c>
      <c r="L81" s="326">
        <v>0</v>
      </c>
      <c r="M81" s="326">
        <v>0</v>
      </c>
      <c r="N81" s="326">
        <v>0</v>
      </c>
      <c r="O81" s="326">
        <v>0</v>
      </c>
      <c r="P81" s="326">
        <v>0</v>
      </c>
    </row>
    <row r="82" spans="1:16" outlineLevel="1">
      <c r="A82" s="320"/>
      <c r="B82" s="314" t="s">
        <v>44</v>
      </c>
      <c r="D82" s="326">
        <v>0</v>
      </c>
      <c r="E82" s="326">
        <v>0</v>
      </c>
      <c r="F82" s="326">
        <v>0</v>
      </c>
      <c r="G82" s="326">
        <v>0</v>
      </c>
      <c r="H82" s="326">
        <v>0</v>
      </c>
      <c r="I82" s="326">
        <v>0</v>
      </c>
      <c r="J82" s="326">
        <v>0</v>
      </c>
      <c r="K82" s="326">
        <v>0</v>
      </c>
      <c r="L82" s="326">
        <v>0</v>
      </c>
      <c r="M82" s="326">
        <v>0</v>
      </c>
      <c r="N82" s="326">
        <v>0</v>
      </c>
      <c r="O82" s="326">
        <v>0</v>
      </c>
      <c r="P82" s="326">
        <v>0</v>
      </c>
    </row>
    <row r="83" spans="1:16">
      <c r="A83" s="327" t="s">
        <v>45</v>
      </c>
      <c r="B83" s="328"/>
      <c r="C83" s="329"/>
      <c r="D83" s="330">
        <v>7815</v>
      </c>
      <c r="E83" s="330">
        <v>9071</v>
      </c>
      <c r="F83" s="330">
        <v>3967</v>
      </c>
      <c r="G83" s="330">
        <v>2818</v>
      </c>
      <c r="H83" s="330">
        <v>9143</v>
      </c>
      <c r="I83" s="330">
        <v>2824</v>
      </c>
      <c r="J83" s="330">
        <v>5890</v>
      </c>
      <c r="K83" s="330">
        <v>7752</v>
      </c>
      <c r="L83" s="330">
        <v>2823</v>
      </c>
      <c r="M83" s="330">
        <v>2818</v>
      </c>
      <c r="N83" s="330">
        <v>2820</v>
      </c>
      <c r="O83" s="330">
        <v>2874</v>
      </c>
      <c r="P83" s="331">
        <v>60615</v>
      </c>
    </row>
    <row r="84" spans="1:16">
      <c r="A84" s="332"/>
      <c r="B84" s="315"/>
      <c r="C84" s="315"/>
      <c r="D84" s="326"/>
      <c r="E84" s="326"/>
      <c r="F84" s="326"/>
      <c r="G84" s="326"/>
      <c r="H84" s="326"/>
      <c r="I84" s="326"/>
      <c r="J84" s="326"/>
      <c r="K84" s="326"/>
      <c r="L84" s="326"/>
      <c r="M84" s="326"/>
      <c r="N84" s="326"/>
      <c r="O84" s="326"/>
      <c r="P84" s="326"/>
    </row>
    <row r="85" spans="1:16">
      <c r="A85" s="327" t="s">
        <v>177</v>
      </c>
      <c r="B85" s="328"/>
      <c r="C85" s="329"/>
      <c r="D85" s="330">
        <v>23473.459984515226</v>
      </c>
      <c r="E85" s="330">
        <v>27283.025481658078</v>
      </c>
      <c r="F85" s="330">
        <v>22561.047435258079</v>
      </c>
      <c r="G85" s="330">
        <v>29750.33174385201</v>
      </c>
      <c r="H85" s="330">
        <v>27962.901775852009</v>
      </c>
      <c r="I85" s="330">
        <v>21643.901775852009</v>
      </c>
      <c r="J85" s="330">
        <v>24709.901775852009</v>
      </c>
      <c r="K85" s="330">
        <v>26571.901775852009</v>
      </c>
      <c r="L85" s="330">
        <v>21642.901775852009</v>
      </c>
      <c r="M85" s="330">
        <v>29750.33174385201</v>
      </c>
      <c r="N85" s="330">
        <v>21639.901775852009</v>
      </c>
      <c r="O85" s="330">
        <v>23432.279626137723</v>
      </c>
      <c r="P85" s="331">
        <v>300421.88667038514</v>
      </c>
    </row>
    <row r="86" spans="1:16">
      <c r="A86" s="320"/>
      <c r="D86" s="323"/>
      <c r="E86" s="323"/>
      <c r="F86" s="323"/>
      <c r="G86" s="323"/>
      <c r="H86" s="323"/>
      <c r="I86" s="323"/>
      <c r="J86" s="323"/>
      <c r="K86" s="323"/>
      <c r="L86" s="323"/>
      <c r="M86" s="323"/>
      <c r="N86" s="323"/>
      <c r="O86" s="323"/>
      <c r="P86" s="324"/>
    </row>
    <row r="87" spans="1:16" outlineLevel="1">
      <c r="A87" s="320" t="s">
        <v>93</v>
      </c>
      <c r="D87" s="323"/>
      <c r="E87" s="323"/>
      <c r="F87" s="323"/>
      <c r="G87" s="323"/>
      <c r="H87" s="323"/>
      <c r="I87" s="323"/>
      <c r="J87" s="323"/>
      <c r="K87" s="323"/>
      <c r="L87" s="323"/>
      <c r="M87" s="323"/>
      <c r="N87" s="323"/>
      <c r="O87" s="323"/>
      <c r="P87" s="324"/>
    </row>
    <row r="88" spans="1:16" outlineLevel="1">
      <c r="A88" s="320"/>
      <c r="B88" s="314" t="s">
        <v>94</v>
      </c>
      <c r="D88" s="326">
        <v>0</v>
      </c>
      <c r="E88" s="326">
        <v>0</v>
      </c>
      <c r="F88" s="326">
        <v>0</v>
      </c>
      <c r="G88" s="326">
        <v>0</v>
      </c>
      <c r="H88" s="326">
        <v>0</v>
      </c>
      <c r="I88" s="326">
        <v>0</v>
      </c>
      <c r="J88" s="326">
        <v>0</v>
      </c>
      <c r="K88" s="326">
        <v>0</v>
      </c>
      <c r="L88" s="326">
        <v>0</v>
      </c>
      <c r="M88" s="326">
        <v>0</v>
      </c>
      <c r="N88" s="326">
        <v>0</v>
      </c>
      <c r="O88" s="326">
        <v>0</v>
      </c>
      <c r="P88" s="326">
        <v>0</v>
      </c>
    </row>
    <row r="89" spans="1:16">
      <c r="A89" s="327" t="s">
        <v>96</v>
      </c>
      <c r="B89" s="328"/>
      <c r="C89" s="329"/>
      <c r="D89" s="330">
        <v>0</v>
      </c>
      <c r="E89" s="330">
        <v>0</v>
      </c>
      <c r="F89" s="330">
        <v>0</v>
      </c>
      <c r="G89" s="330">
        <v>0</v>
      </c>
      <c r="H89" s="330">
        <v>0</v>
      </c>
      <c r="I89" s="330">
        <v>0</v>
      </c>
      <c r="J89" s="330">
        <v>0</v>
      </c>
      <c r="K89" s="330">
        <v>0</v>
      </c>
      <c r="L89" s="330">
        <v>0</v>
      </c>
      <c r="M89" s="330">
        <v>0</v>
      </c>
      <c r="N89" s="330">
        <v>0</v>
      </c>
      <c r="O89" s="330">
        <v>0</v>
      </c>
      <c r="P89" s="331">
        <v>0</v>
      </c>
    </row>
    <row r="90" spans="1:16">
      <c r="A90" s="320"/>
      <c r="D90" s="323"/>
      <c r="E90" s="323"/>
      <c r="F90" s="323"/>
      <c r="G90" s="323"/>
      <c r="H90" s="323"/>
      <c r="I90" s="323"/>
      <c r="J90" s="323"/>
      <c r="K90" s="323"/>
      <c r="L90" s="323"/>
      <c r="M90" s="323"/>
      <c r="N90" s="323"/>
      <c r="O90" s="323"/>
      <c r="P90" s="324"/>
    </row>
    <row r="91" spans="1:16">
      <c r="A91" s="327" t="s">
        <v>189</v>
      </c>
      <c r="B91" s="333"/>
      <c r="C91" s="334"/>
      <c r="D91" s="330">
        <v>23473.459984515226</v>
      </c>
      <c r="E91" s="330">
        <v>27283.025481658078</v>
      </c>
      <c r="F91" s="330">
        <v>22561.047435258079</v>
      </c>
      <c r="G91" s="330">
        <v>29750.33174385201</v>
      </c>
      <c r="H91" s="330">
        <v>27962.901775852009</v>
      </c>
      <c r="I91" s="330">
        <v>21643.901775852009</v>
      </c>
      <c r="J91" s="330">
        <v>24709.901775852009</v>
      </c>
      <c r="K91" s="330">
        <v>26571.901775852009</v>
      </c>
      <c r="L91" s="330">
        <v>21642.901775852009</v>
      </c>
      <c r="M91" s="330">
        <v>29750.33174385201</v>
      </c>
      <c r="N91" s="330">
        <v>21639.901775852009</v>
      </c>
      <c r="O91" s="330">
        <v>23432.279626137723</v>
      </c>
      <c r="P91" s="331">
        <v>300421.88667038514</v>
      </c>
    </row>
    <row r="92" spans="1:16">
      <c r="A92" s="320"/>
      <c r="D92" s="323"/>
      <c r="E92" s="323"/>
      <c r="F92" s="323"/>
      <c r="G92" s="323"/>
      <c r="H92" s="323"/>
      <c r="I92" s="323"/>
      <c r="J92" s="323"/>
      <c r="K92" s="323"/>
      <c r="L92" s="323"/>
      <c r="M92" s="323"/>
      <c r="N92" s="323"/>
      <c r="O92" s="323"/>
      <c r="P92" s="324"/>
    </row>
    <row r="93" spans="1:16">
      <c r="A93" s="327" t="s">
        <v>217</v>
      </c>
      <c r="B93" s="333"/>
      <c r="C93" s="334"/>
      <c r="D93" s="335">
        <v>-2336.4599845152261</v>
      </c>
      <c r="E93" s="335">
        <v>-6146.0254816580782</v>
      </c>
      <c r="F93" s="335">
        <v>-1424.0474352580786</v>
      </c>
      <c r="G93" s="335">
        <v>-8613.3317438520098</v>
      </c>
      <c r="H93" s="335">
        <v>-6825.9017758520095</v>
      </c>
      <c r="I93" s="335">
        <v>-506.90177585200945</v>
      </c>
      <c r="J93" s="335">
        <v>-3572.9017758520095</v>
      </c>
      <c r="K93" s="335">
        <v>-5434.9017758520095</v>
      </c>
      <c r="L93" s="335">
        <v>-505.90177585200945</v>
      </c>
      <c r="M93" s="335">
        <v>-8613.3317438520098</v>
      </c>
      <c r="N93" s="335">
        <v>-502.90177585200945</v>
      </c>
      <c r="O93" s="335">
        <v>-2295.2796261377225</v>
      </c>
      <c r="P93" s="336">
        <v>-46777.886670385138</v>
      </c>
    </row>
  </sheetData>
  <sheetProtection insertRows="0" selectLockedCells="1"/>
  <printOptions horizontalCentered="1"/>
  <pageMargins left="0" right="0" top="0.53" bottom="0.53" header="0.5" footer="0.5"/>
  <pageSetup scale="48" fitToHeight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2:W169"/>
  <sheetViews>
    <sheetView view="pageBreakPreview" zoomScale="75" zoomScaleNormal="75" zoomScaleSheetLayoutView="75" workbookViewId="0">
      <pane xSplit="4" ySplit="8" topLeftCell="E148" activePane="bottomRight" state="frozen"/>
      <selection pane="topRight" activeCell="E1" sqref="E1"/>
      <selection pane="bottomLeft" activeCell="A9" sqref="A9"/>
      <selection pane="bottomRight" activeCell="A168" sqref="A168"/>
    </sheetView>
  </sheetViews>
  <sheetFormatPr defaultRowHeight="15.75" outlineLevelRow="1" outlineLevelCol="1"/>
  <cols>
    <col min="1" max="1" width="7.625" customWidth="1" outlineLevel="1"/>
    <col min="2" max="2" width="3" customWidth="1"/>
    <col min="3" max="3" width="10.625" customWidth="1"/>
    <col min="4" max="4" width="29.5" customWidth="1"/>
    <col min="5" max="5" width="13.5" customWidth="1"/>
    <col min="6" max="17" width="13.625" customWidth="1"/>
    <col min="18" max="18" width="6.5" customWidth="1"/>
    <col min="19" max="19" width="11.75" bestFit="1" customWidth="1"/>
    <col min="20" max="20" width="10" bestFit="1" customWidth="1"/>
    <col min="21" max="21" width="16.625" style="92" customWidth="1"/>
    <col min="22" max="22" width="17.125" style="92" customWidth="1"/>
    <col min="23" max="23" width="9.625" bestFit="1" customWidth="1"/>
  </cols>
  <sheetData>
    <row r="2" spans="1:23" ht="19.5" thickBot="1">
      <c r="B2" s="35" t="s">
        <v>131</v>
      </c>
      <c r="C2" s="36"/>
      <c r="D2" s="36"/>
      <c r="E2" s="78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23" ht="18.75">
      <c r="B3" s="33" t="s">
        <v>229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23" ht="18.75">
      <c r="B4" s="1" t="e">
        <f>CONCATENATE("For the Fiscal Year Ending September 30, ",Lookup_Yr)</f>
        <v>#NAME?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23" ht="12.75" customHeight="1">
      <c r="C5" s="1"/>
    </row>
    <row r="6" spans="1:23" ht="12.75" customHeight="1"/>
    <row r="7" spans="1:23"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 t="e">
        <f>+Lookup_Yr</f>
        <v>#NAME?</v>
      </c>
      <c r="R7" s="2"/>
      <c r="U7" s="367" t="s">
        <v>295</v>
      </c>
      <c r="V7" s="367"/>
    </row>
    <row r="8" spans="1:23">
      <c r="A8" s="3" t="s">
        <v>21</v>
      </c>
      <c r="B8" s="4"/>
      <c r="D8" s="26"/>
      <c r="E8" s="38">
        <v>40482</v>
      </c>
      <c r="F8" s="38">
        <f>+E8+30</f>
        <v>40512</v>
      </c>
      <c r="G8" s="38">
        <f>+F8+31</f>
        <v>40543</v>
      </c>
      <c r="H8" s="38">
        <f>+G8+31</f>
        <v>40574</v>
      </c>
      <c r="I8" s="38">
        <f>+H8+28</f>
        <v>40602</v>
      </c>
      <c r="J8" s="38">
        <f>+I8+31</f>
        <v>40633</v>
      </c>
      <c r="K8" s="38">
        <f>+J8+30</f>
        <v>40663</v>
      </c>
      <c r="L8" s="38">
        <f>+K8+31</f>
        <v>40694</v>
      </c>
      <c r="M8" s="38">
        <f>+L8+30</f>
        <v>40724</v>
      </c>
      <c r="N8" s="38">
        <f>+M8+31</f>
        <v>40755</v>
      </c>
      <c r="O8" s="38">
        <f>+N8+31</f>
        <v>40786</v>
      </c>
      <c r="P8" s="38">
        <f>+O8+30</f>
        <v>40816</v>
      </c>
      <c r="Q8" s="39" t="s">
        <v>12</v>
      </c>
      <c r="R8" s="5"/>
      <c r="U8" s="367" t="s">
        <v>296</v>
      </c>
      <c r="V8" s="367"/>
    </row>
    <row r="9" spans="1:23">
      <c r="A9" s="3"/>
      <c r="B9" s="4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7"/>
      <c r="R9" s="5"/>
      <c r="U9" s="367" t="s">
        <v>181</v>
      </c>
      <c r="V9" s="367"/>
    </row>
    <row r="10" spans="1:23" outlineLevel="1">
      <c r="A10" s="3"/>
      <c r="B10" s="42" t="s">
        <v>1</v>
      </c>
      <c r="C10" s="4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7"/>
      <c r="R10" s="5"/>
    </row>
    <row r="11" spans="1:23" outlineLevel="1">
      <c r="A11" s="63">
        <v>40000</v>
      </c>
      <c r="B11" s="4"/>
      <c r="C11" t="e">
        <f t="shared" ref="C11:C39" si="0">VLOOKUP(A11,LookupB,2,FALSE)</f>
        <v>#NAME?</v>
      </c>
      <c r="E11" s="9" t="e">
        <f>VLOOKUP($A11,AcctData,#REF!,0)</f>
        <v>#NAME?</v>
      </c>
      <c r="F11" s="9" t="e">
        <f>VLOOKUP($A11,AcctData,#REF!,0)</f>
        <v>#NAME?</v>
      </c>
      <c r="G11" s="9" t="e">
        <f>VLOOKUP($A11,AcctData,#REF!,0)</f>
        <v>#NAME?</v>
      </c>
      <c r="H11" s="9" t="e">
        <f>VLOOKUP($A11,AcctData,#REF!,0)</f>
        <v>#NAME?</v>
      </c>
      <c r="I11" s="9" t="e">
        <f>VLOOKUP($A11,AcctData,#REF!,0)</f>
        <v>#NAME?</v>
      </c>
      <c r="J11" s="9" t="e">
        <f>VLOOKUP($A11,AcctData,#REF!,0)</f>
        <v>#NAME?</v>
      </c>
      <c r="K11" s="9" t="e">
        <f>VLOOKUP($A11,AcctData,#REF!,0)</f>
        <v>#NAME?</v>
      </c>
      <c r="L11" s="9" t="e">
        <f>VLOOKUP($A11,AcctData,#REF!,0)</f>
        <v>#NAME?</v>
      </c>
      <c r="M11" s="9" t="e">
        <f>VLOOKUP($A11,AcctData,#REF!,0)</f>
        <v>#NAME?</v>
      </c>
      <c r="N11" s="9" t="e">
        <f>VLOOKUP($A11,AcctData,#REF!,0)</f>
        <v>#NAME?</v>
      </c>
      <c r="O11" s="9" t="e">
        <f>VLOOKUP($A11,AcctData,#REF!,0)</f>
        <v>#NAME?</v>
      </c>
      <c r="P11" s="9" t="e">
        <f>VLOOKUP($A11,AcctData,#REF!,0)</f>
        <v>#NAME?</v>
      </c>
      <c r="Q11" s="9" t="e">
        <f t="shared" ref="Q11:Q39" si="1">SUM(E11:P11)</f>
        <v>#NAME?</v>
      </c>
      <c r="R11" s="5"/>
      <c r="U11" s="92" t="e">
        <f>+Q11-V11</f>
        <v>#NAME?</v>
      </c>
      <c r="V11" s="92">
        <v>24474453</v>
      </c>
      <c r="W11" s="193" t="e">
        <f>SUM(U11:U13)</f>
        <v>#NAME?</v>
      </c>
    </row>
    <row r="12" spans="1:23" outlineLevel="1">
      <c r="A12" s="63">
        <v>40100</v>
      </c>
      <c r="B12" s="4"/>
      <c r="C12" t="e">
        <f t="shared" si="0"/>
        <v>#NAME?</v>
      </c>
      <c r="E12" s="10" t="e">
        <f>VLOOKUP($A12,AcctData,#REF!,0)</f>
        <v>#NAME?</v>
      </c>
      <c r="F12" s="10" t="e">
        <f>VLOOKUP($A12,AcctData,#REF!,0)</f>
        <v>#NAME?</v>
      </c>
      <c r="G12" s="10" t="e">
        <f>VLOOKUP($A12,AcctData,#REF!,0)</f>
        <v>#NAME?</v>
      </c>
      <c r="H12" s="10" t="e">
        <f>VLOOKUP($A12,AcctData,#REF!,0)</f>
        <v>#NAME?</v>
      </c>
      <c r="I12" s="10" t="e">
        <f>VLOOKUP($A12,AcctData,#REF!,0)</f>
        <v>#NAME?</v>
      </c>
      <c r="J12" s="10" t="e">
        <f>VLOOKUP($A12,AcctData,#REF!,0)</f>
        <v>#NAME?</v>
      </c>
      <c r="K12" s="10" t="e">
        <f>VLOOKUP($A12,AcctData,#REF!,0)</f>
        <v>#NAME?</v>
      </c>
      <c r="L12" s="10" t="e">
        <f>VLOOKUP($A12,AcctData,#REF!,0)</f>
        <v>#NAME?</v>
      </c>
      <c r="M12" s="10" t="e">
        <f>VLOOKUP($A12,AcctData,#REF!,0)</f>
        <v>#NAME?</v>
      </c>
      <c r="N12" s="10" t="e">
        <f>VLOOKUP($A12,AcctData,#REF!,0)</f>
        <v>#NAME?</v>
      </c>
      <c r="O12" s="10" t="e">
        <f>VLOOKUP($A12,AcctData,#REF!,0)</f>
        <v>#NAME?</v>
      </c>
      <c r="P12" s="10" t="e">
        <f>VLOOKUP($A12,AcctData,#REF!,0)</f>
        <v>#NAME?</v>
      </c>
      <c r="Q12" s="10" t="e">
        <f t="shared" si="1"/>
        <v>#NAME?</v>
      </c>
      <c r="R12" s="5"/>
      <c r="U12" s="92" t="e">
        <f t="shared" ref="U12:U78" si="2">+Q12-V12</f>
        <v>#NAME?</v>
      </c>
      <c r="V12" s="92">
        <v>458774</v>
      </c>
    </row>
    <row r="13" spans="1:23" outlineLevel="1">
      <c r="A13" s="63">
        <v>40200</v>
      </c>
      <c r="B13" s="4"/>
      <c r="C13" t="e">
        <f t="shared" si="0"/>
        <v>#NAME?</v>
      </c>
      <c r="E13" s="10" t="e">
        <f>VLOOKUP($A13,AcctData,#REF!,0)</f>
        <v>#NAME?</v>
      </c>
      <c r="F13" s="10" t="e">
        <f>VLOOKUP($A13,AcctData,#REF!,0)</f>
        <v>#NAME?</v>
      </c>
      <c r="G13" s="10" t="e">
        <f>VLOOKUP($A13,AcctData,#REF!,0)</f>
        <v>#NAME?</v>
      </c>
      <c r="H13" s="10" t="e">
        <f>VLOOKUP($A13,AcctData,#REF!,0)</f>
        <v>#NAME?</v>
      </c>
      <c r="I13" s="10" t="e">
        <f>VLOOKUP($A13,AcctData,#REF!,0)</f>
        <v>#NAME?</v>
      </c>
      <c r="J13" s="10" t="e">
        <f>VLOOKUP($A13,AcctData,#REF!,0)</f>
        <v>#NAME?</v>
      </c>
      <c r="K13" s="10" t="e">
        <f>VLOOKUP($A13,AcctData,#REF!,0)</f>
        <v>#NAME?</v>
      </c>
      <c r="L13" s="10" t="e">
        <f>VLOOKUP($A13,AcctData,#REF!,0)</f>
        <v>#NAME?</v>
      </c>
      <c r="M13" s="10" t="e">
        <f>VLOOKUP($A13,AcctData,#REF!,0)</f>
        <v>#NAME?</v>
      </c>
      <c r="N13" s="10" t="e">
        <f>VLOOKUP($A13,AcctData,#REF!,0)</f>
        <v>#NAME?</v>
      </c>
      <c r="O13" s="10" t="e">
        <f>VLOOKUP($A13,AcctData,#REF!,0)</f>
        <v>#NAME?</v>
      </c>
      <c r="P13" s="10" t="e">
        <f>VLOOKUP($A13,AcctData,#REF!,0)</f>
        <v>#NAME?</v>
      </c>
      <c r="Q13" s="10" t="e">
        <f t="shared" si="1"/>
        <v>#NAME?</v>
      </c>
      <c r="R13" s="5"/>
      <c r="U13" s="92" t="e">
        <f t="shared" si="2"/>
        <v>#NAME?</v>
      </c>
      <c r="V13" s="92">
        <v>352016</v>
      </c>
    </row>
    <row r="14" spans="1:23" outlineLevel="1">
      <c r="A14" s="63">
        <v>41100</v>
      </c>
      <c r="B14" s="4"/>
      <c r="C14" t="e">
        <f t="shared" si="0"/>
        <v>#NAME?</v>
      </c>
      <c r="E14" s="10" t="e">
        <f>VLOOKUP($A14,AcctData,#REF!,0)</f>
        <v>#NAME?</v>
      </c>
      <c r="F14" s="10" t="e">
        <f>VLOOKUP($A14,AcctData,#REF!,0)</f>
        <v>#NAME?</v>
      </c>
      <c r="G14" s="10" t="e">
        <f>VLOOKUP($A14,AcctData,#REF!,0)</f>
        <v>#NAME?</v>
      </c>
      <c r="H14" s="10" t="e">
        <f>VLOOKUP($A14,AcctData,#REF!,0)</f>
        <v>#NAME?</v>
      </c>
      <c r="I14" s="10" t="e">
        <f>VLOOKUP($A14,AcctData,#REF!,0)</f>
        <v>#NAME?</v>
      </c>
      <c r="J14" s="10" t="e">
        <f>VLOOKUP($A14,AcctData,#REF!,0)</f>
        <v>#NAME?</v>
      </c>
      <c r="K14" s="10" t="e">
        <f>VLOOKUP($A14,AcctData,#REF!,0)</f>
        <v>#NAME?</v>
      </c>
      <c r="L14" s="10" t="e">
        <f>VLOOKUP($A14,AcctData,#REF!,0)</f>
        <v>#NAME?</v>
      </c>
      <c r="M14" s="10" t="e">
        <f>VLOOKUP($A14,AcctData,#REF!,0)</f>
        <v>#NAME?</v>
      </c>
      <c r="N14" s="10" t="e">
        <f>VLOOKUP($A14,AcctData,#REF!,0)</f>
        <v>#NAME?</v>
      </c>
      <c r="O14" s="10" t="e">
        <f>VLOOKUP($A14,AcctData,#REF!,0)</f>
        <v>#NAME?</v>
      </c>
      <c r="P14" s="10" t="e">
        <f>VLOOKUP($A14,AcctData,#REF!,0)</f>
        <v>#NAME?</v>
      </c>
      <c r="Q14" s="10" t="e">
        <f t="shared" si="1"/>
        <v>#NAME?</v>
      </c>
      <c r="R14" s="5"/>
      <c r="U14" s="92" t="e">
        <f t="shared" si="2"/>
        <v>#NAME?</v>
      </c>
      <c r="V14" s="92">
        <v>550798</v>
      </c>
    </row>
    <row r="15" spans="1:23" outlineLevel="1">
      <c r="A15" s="63">
        <v>41200</v>
      </c>
      <c r="B15" s="4"/>
      <c r="C15" t="e">
        <f t="shared" si="0"/>
        <v>#NAME?</v>
      </c>
      <c r="E15" s="10" t="e">
        <f>VLOOKUP($A15,AcctData,#REF!,0)</f>
        <v>#NAME?</v>
      </c>
      <c r="F15" s="10" t="e">
        <f>VLOOKUP($A15,AcctData,#REF!,0)</f>
        <v>#NAME?</v>
      </c>
      <c r="G15" s="10" t="e">
        <f>VLOOKUP($A15,AcctData,#REF!,0)</f>
        <v>#NAME?</v>
      </c>
      <c r="H15" s="10" t="e">
        <f>VLOOKUP($A15,AcctData,#REF!,0)</f>
        <v>#NAME?</v>
      </c>
      <c r="I15" s="10" t="e">
        <f>VLOOKUP($A15,AcctData,#REF!,0)</f>
        <v>#NAME?</v>
      </c>
      <c r="J15" s="10" t="e">
        <f>VLOOKUP($A15,AcctData,#REF!,0)</f>
        <v>#NAME?</v>
      </c>
      <c r="K15" s="10" t="e">
        <f>VLOOKUP($A15,AcctData,#REF!,0)</f>
        <v>#NAME?</v>
      </c>
      <c r="L15" s="10" t="e">
        <f>VLOOKUP($A15,AcctData,#REF!,0)</f>
        <v>#NAME?</v>
      </c>
      <c r="M15" s="10" t="e">
        <f>VLOOKUP($A15,AcctData,#REF!,0)</f>
        <v>#NAME?</v>
      </c>
      <c r="N15" s="10" t="e">
        <f>VLOOKUP($A15,AcctData,#REF!,0)</f>
        <v>#NAME?</v>
      </c>
      <c r="O15" s="10" t="e">
        <f>VLOOKUP($A15,AcctData,#REF!,0)</f>
        <v>#NAME?</v>
      </c>
      <c r="P15" s="10" t="e">
        <f>VLOOKUP($A15,AcctData,#REF!,0)</f>
        <v>#NAME?</v>
      </c>
      <c r="Q15" s="10" t="e">
        <f t="shared" si="1"/>
        <v>#NAME?</v>
      </c>
      <c r="R15" s="5"/>
      <c r="U15" s="92" t="e">
        <f t="shared" si="2"/>
        <v>#NAME?</v>
      </c>
    </row>
    <row r="16" spans="1:23" outlineLevel="1">
      <c r="A16" s="63">
        <v>41300</v>
      </c>
      <c r="B16" s="4"/>
      <c r="C16" t="e">
        <f t="shared" si="0"/>
        <v>#NAME?</v>
      </c>
      <c r="E16" s="10" t="e">
        <f>VLOOKUP($A16,AcctData,#REF!,0)</f>
        <v>#NAME?</v>
      </c>
      <c r="F16" s="10" t="e">
        <f>VLOOKUP($A16,AcctData,#REF!,0)</f>
        <v>#NAME?</v>
      </c>
      <c r="G16" s="10" t="e">
        <f>VLOOKUP($A16,AcctData,#REF!,0)</f>
        <v>#NAME?</v>
      </c>
      <c r="H16" s="10" t="e">
        <f>VLOOKUP($A16,AcctData,#REF!,0)</f>
        <v>#NAME?</v>
      </c>
      <c r="I16" s="10" t="e">
        <f>VLOOKUP($A16,AcctData,#REF!,0)</f>
        <v>#NAME?</v>
      </c>
      <c r="J16" s="10" t="e">
        <f>VLOOKUP($A16,AcctData,#REF!,0)</f>
        <v>#NAME?</v>
      </c>
      <c r="K16" s="10" t="e">
        <f>VLOOKUP($A16,AcctData,#REF!,0)</f>
        <v>#NAME?</v>
      </c>
      <c r="L16" s="10" t="e">
        <f>VLOOKUP($A16,AcctData,#REF!,0)</f>
        <v>#NAME?</v>
      </c>
      <c r="M16" s="10" t="e">
        <f>VLOOKUP($A16,AcctData,#REF!,0)</f>
        <v>#NAME?</v>
      </c>
      <c r="N16" s="10" t="e">
        <f>VLOOKUP($A16,AcctData,#REF!,0)</f>
        <v>#NAME?</v>
      </c>
      <c r="O16" s="10" t="e">
        <f>VLOOKUP($A16,AcctData,#REF!,0)</f>
        <v>#NAME?</v>
      </c>
      <c r="P16" s="10" t="e">
        <f>VLOOKUP($A16,AcctData,#REF!,0)</f>
        <v>#NAME?</v>
      </c>
      <c r="Q16" s="10" t="e">
        <f t="shared" si="1"/>
        <v>#NAME?</v>
      </c>
      <c r="R16" s="5"/>
      <c r="U16" s="92" t="e">
        <f t="shared" si="2"/>
        <v>#NAME?</v>
      </c>
      <c r="V16" s="92">
        <v>400000</v>
      </c>
    </row>
    <row r="17" spans="1:22" outlineLevel="1">
      <c r="A17" s="63">
        <v>41400</v>
      </c>
      <c r="B17" s="4"/>
      <c r="C17" t="e">
        <f t="shared" si="0"/>
        <v>#NAME?</v>
      </c>
      <c r="E17" s="10" t="e">
        <f>VLOOKUP($A17,AcctData,#REF!,0)</f>
        <v>#NAME?</v>
      </c>
      <c r="F17" s="10" t="e">
        <f>VLOOKUP($A17,AcctData,#REF!,0)</f>
        <v>#NAME?</v>
      </c>
      <c r="G17" s="10" t="e">
        <f>VLOOKUP($A17,AcctData,#REF!,0)</f>
        <v>#NAME?</v>
      </c>
      <c r="H17" s="10" t="e">
        <f>VLOOKUP($A17,AcctData,#REF!,0)</f>
        <v>#NAME?</v>
      </c>
      <c r="I17" s="10" t="e">
        <f>VLOOKUP($A17,AcctData,#REF!,0)</f>
        <v>#NAME?</v>
      </c>
      <c r="J17" s="10" t="e">
        <f>VLOOKUP($A17,AcctData,#REF!,0)</f>
        <v>#NAME?</v>
      </c>
      <c r="K17" s="10" t="e">
        <f>VLOOKUP($A17,AcctData,#REF!,0)</f>
        <v>#NAME?</v>
      </c>
      <c r="L17" s="10" t="e">
        <f>VLOOKUP($A17,AcctData,#REF!,0)</f>
        <v>#NAME?</v>
      </c>
      <c r="M17" s="10" t="e">
        <f>VLOOKUP($A17,AcctData,#REF!,0)</f>
        <v>#NAME?</v>
      </c>
      <c r="N17" s="10" t="e">
        <f>VLOOKUP($A17,AcctData,#REF!,0)</f>
        <v>#NAME?</v>
      </c>
      <c r="O17" s="10" t="e">
        <f>VLOOKUP($A17,AcctData,#REF!,0)</f>
        <v>#NAME?</v>
      </c>
      <c r="P17" s="10" t="e">
        <f>VLOOKUP($A17,AcctData,#REF!,0)</f>
        <v>#NAME?</v>
      </c>
      <c r="Q17" s="10" t="e">
        <f t="shared" si="1"/>
        <v>#NAME?</v>
      </c>
      <c r="R17" s="5"/>
      <c r="U17" s="92" t="e">
        <f t="shared" si="2"/>
        <v>#NAME?</v>
      </c>
      <c r="V17" s="92">
        <v>33062</v>
      </c>
    </row>
    <row r="18" spans="1:22" outlineLevel="1">
      <c r="A18" s="63">
        <v>41500</v>
      </c>
      <c r="B18" s="4"/>
      <c r="C18" t="e">
        <f t="shared" si="0"/>
        <v>#NAME?</v>
      </c>
      <c r="E18" s="10" t="e">
        <f>VLOOKUP($A18,AcctData,#REF!,0)</f>
        <v>#NAME?</v>
      </c>
      <c r="F18" s="10" t="e">
        <f>VLOOKUP($A18,AcctData,#REF!,0)</f>
        <v>#NAME?</v>
      </c>
      <c r="G18" s="10" t="e">
        <f>VLOOKUP($A18,AcctData,#REF!,0)</f>
        <v>#NAME?</v>
      </c>
      <c r="H18" s="10" t="e">
        <f>VLOOKUP($A18,AcctData,#REF!,0)</f>
        <v>#NAME?</v>
      </c>
      <c r="I18" s="10" t="e">
        <f>VLOOKUP($A18,AcctData,#REF!,0)</f>
        <v>#NAME?</v>
      </c>
      <c r="J18" s="10" t="e">
        <f>VLOOKUP($A18,AcctData,#REF!,0)</f>
        <v>#NAME?</v>
      </c>
      <c r="K18" s="10" t="e">
        <f>VLOOKUP($A18,AcctData,#REF!,0)</f>
        <v>#NAME?</v>
      </c>
      <c r="L18" s="10" t="e">
        <f>VLOOKUP($A18,AcctData,#REF!,0)</f>
        <v>#NAME?</v>
      </c>
      <c r="M18" s="10" t="e">
        <f>VLOOKUP($A18,AcctData,#REF!,0)</f>
        <v>#NAME?</v>
      </c>
      <c r="N18" s="10" t="e">
        <f>VLOOKUP($A18,AcctData,#REF!,0)</f>
        <v>#NAME?</v>
      </c>
      <c r="O18" s="10" t="e">
        <f>VLOOKUP($A18,AcctData,#REF!,0)</f>
        <v>#NAME?</v>
      </c>
      <c r="P18" s="10" t="e">
        <f>VLOOKUP($A18,AcctData,#REF!,0)</f>
        <v>#NAME?</v>
      </c>
      <c r="Q18" s="10" t="e">
        <f t="shared" si="1"/>
        <v>#NAME?</v>
      </c>
      <c r="R18" s="5"/>
      <c r="U18" s="92" t="e">
        <f t="shared" si="2"/>
        <v>#NAME?</v>
      </c>
      <c r="V18" s="92">
        <v>25600</v>
      </c>
    </row>
    <row r="19" spans="1:22" outlineLevel="1">
      <c r="A19" s="63">
        <v>41550</v>
      </c>
      <c r="B19" s="4"/>
      <c r="C19" t="e">
        <f>VLOOKUP(A19,LookupB,2,FALSE)</f>
        <v>#NAME?</v>
      </c>
      <c r="E19" s="10" t="e">
        <f>VLOOKUP($A19,AcctData,#REF!,0)</f>
        <v>#NAME?</v>
      </c>
      <c r="F19" s="10" t="e">
        <f>VLOOKUP($A19,AcctData,#REF!,0)</f>
        <v>#NAME?</v>
      </c>
      <c r="G19" s="10" t="e">
        <f>VLOOKUP($A19,AcctData,#REF!,0)</f>
        <v>#NAME?</v>
      </c>
      <c r="H19" s="10" t="e">
        <f>VLOOKUP($A19,AcctData,#REF!,0)</f>
        <v>#NAME?</v>
      </c>
      <c r="I19" s="10" t="e">
        <f>VLOOKUP($A19,AcctData,#REF!,0)</f>
        <v>#NAME?</v>
      </c>
      <c r="J19" s="10" t="e">
        <f>VLOOKUP($A19,AcctData,#REF!,0)</f>
        <v>#NAME?</v>
      </c>
      <c r="K19" s="10" t="e">
        <f>VLOOKUP($A19,AcctData,#REF!,0)</f>
        <v>#NAME?</v>
      </c>
      <c r="L19" s="10" t="e">
        <f>VLOOKUP($A19,AcctData,#REF!,0)</f>
        <v>#NAME?</v>
      </c>
      <c r="M19" s="10" t="e">
        <f>VLOOKUP($A19,AcctData,#REF!,0)</f>
        <v>#NAME?</v>
      </c>
      <c r="N19" s="10" t="e">
        <f>VLOOKUP($A19,AcctData,#REF!,0)</f>
        <v>#NAME?</v>
      </c>
      <c r="O19" s="10" t="e">
        <f>VLOOKUP($A19,AcctData,#REF!,0)</f>
        <v>#NAME?</v>
      </c>
      <c r="P19" s="10" t="e">
        <f>VLOOKUP($A19,AcctData,#REF!,0)</f>
        <v>#NAME?</v>
      </c>
      <c r="Q19" s="10" t="e">
        <f>SUM(E19:P19)</f>
        <v>#NAME?</v>
      </c>
      <c r="R19" s="5"/>
      <c r="U19" s="92" t="e">
        <f>+Q19-V19</f>
        <v>#NAME?</v>
      </c>
      <c r="V19" s="92">
        <v>25600</v>
      </c>
    </row>
    <row r="20" spans="1:22" outlineLevel="1">
      <c r="A20" s="63">
        <v>42100</v>
      </c>
      <c r="B20" s="4"/>
      <c r="C20" t="e">
        <f t="shared" si="0"/>
        <v>#NAME?</v>
      </c>
      <c r="E20" s="10" t="e">
        <f>VLOOKUP($A20,AcctData,#REF!,0)</f>
        <v>#NAME?</v>
      </c>
      <c r="F20" s="10" t="e">
        <f>VLOOKUP($A20,AcctData,#REF!,0)</f>
        <v>#NAME?</v>
      </c>
      <c r="G20" s="10" t="e">
        <f>VLOOKUP($A20,AcctData,#REF!,0)</f>
        <v>#NAME?</v>
      </c>
      <c r="H20" s="10" t="e">
        <f>VLOOKUP($A20,AcctData,#REF!,0)</f>
        <v>#NAME?</v>
      </c>
      <c r="I20" s="10" t="e">
        <f>VLOOKUP($A20,AcctData,#REF!,0)</f>
        <v>#NAME?</v>
      </c>
      <c r="J20" s="10" t="e">
        <f>VLOOKUP($A20,AcctData,#REF!,0)</f>
        <v>#NAME?</v>
      </c>
      <c r="K20" s="10" t="e">
        <f>VLOOKUP($A20,AcctData,#REF!,0)</f>
        <v>#NAME?</v>
      </c>
      <c r="L20" s="10" t="e">
        <f>VLOOKUP($A20,AcctData,#REF!,0)</f>
        <v>#NAME?</v>
      </c>
      <c r="M20" s="10" t="e">
        <f>VLOOKUP($A20,AcctData,#REF!,0)</f>
        <v>#NAME?</v>
      </c>
      <c r="N20" s="10" t="e">
        <f>VLOOKUP($A20,AcctData,#REF!,0)</f>
        <v>#NAME?</v>
      </c>
      <c r="O20" s="10" t="e">
        <f>VLOOKUP($A20,AcctData,#REF!,0)</f>
        <v>#NAME?</v>
      </c>
      <c r="P20" s="10" t="e">
        <f>VLOOKUP($A20,AcctData,#REF!,0)</f>
        <v>#NAME?</v>
      </c>
      <c r="Q20" s="10" t="e">
        <f t="shared" si="1"/>
        <v>#NAME?</v>
      </c>
      <c r="R20" s="5"/>
      <c r="U20" s="92" t="e">
        <f t="shared" si="2"/>
        <v>#NAME?</v>
      </c>
      <c r="V20" s="92">
        <v>110400</v>
      </c>
    </row>
    <row r="21" spans="1:22" outlineLevel="1">
      <c r="A21" s="63">
        <v>42200</v>
      </c>
      <c r="B21" s="4"/>
      <c r="C21" t="e">
        <f t="shared" si="0"/>
        <v>#NAME?</v>
      </c>
      <c r="E21" s="10" t="e">
        <f>VLOOKUP($A21,AcctData,#REF!,0)</f>
        <v>#NAME?</v>
      </c>
      <c r="F21" s="10" t="e">
        <f>VLOOKUP($A21,AcctData,#REF!,0)</f>
        <v>#NAME?</v>
      </c>
      <c r="G21" s="10" t="e">
        <f>VLOOKUP($A21,AcctData,#REF!,0)</f>
        <v>#NAME?</v>
      </c>
      <c r="H21" s="10" t="e">
        <f>VLOOKUP($A21,AcctData,#REF!,0)</f>
        <v>#NAME?</v>
      </c>
      <c r="I21" s="10" t="e">
        <f>VLOOKUP($A21,AcctData,#REF!,0)</f>
        <v>#NAME?</v>
      </c>
      <c r="J21" s="10" t="e">
        <f>VLOOKUP($A21,AcctData,#REF!,0)</f>
        <v>#NAME?</v>
      </c>
      <c r="K21" s="10" t="e">
        <f>VLOOKUP($A21,AcctData,#REF!,0)</f>
        <v>#NAME?</v>
      </c>
      <c r="L21" s="10" t="e">
        <f>VLOOKUP($A21,AcctData,#REF!,0)</f>
        <v>#NAME?</v>
      </c>
      <c r="M21" s="10" t="e">
        <f>VLOOKUP($A21,AcctData,#REF!,0)</f>
        <v>#NAME?</v>
      </c>
      <c r="N21" s="10" t="e">
        <f>VLOOKUP($A21,AcctData,#REF!,0)</f>
        <v>#NAME?</v>
      </c>
      <c r="O21" s="10" t="e">
        <f>VLOOKUP($A21,AcctData,#REF!,0)</f>
        <v>#NAME?</v>
      </c>
      <c r="P21" s="10" t="e">
        <f>VLOOKUP($A21,AcctData,#REF!,0)</f>
        <v>#NAME?</v>
      </c>
      <c r="Q21" s="10" t="e">
        <f t="shared" si="1"/>
        <v>#NAME?</v>
      </c>
      <c r="R21" s="5"/>
      <c r="U21" s="92" t="e">
        <f t="shared" si="2"/>
        <v>#NAME?</v>
      </c>
      <c r="V21" s="92">
        <v>4800</v>
      </c>
    </row>
    <row r="22" spans="1:22" outlineLevel="1">
      <c r="A22" s="63">
        <v>42400</v>
      </c>
      <c r="B22" s="4"/>
      <c r="C22" t="e">
        <f t="shared" si="0"/>
        <v>#NAME?</v>
      </c>
      <c r="E22" s="10" t="e">
        <f>VLOOKUP($A22,AcctData,#REF!,0)</f>
        <v>#NAME?</v>
      </c>
      <c r="F22" s="10" t="e">
        <f>VLOOKUP($A22,AcctData,#REF!,0)</f>
        <v>#NAME?</v>
      </c>
      <c r="G22" s="10" t="e">
        <f>VLOOKUP($A22,AcctData,#REF!,0)</f>
        <v>#NAME?</v>
      </c>
      <c r="H22" s="10" t="e">
        <f>VLOOKUP($A22,AcctData,#REF!,0)</f>
        <v>#NAME?</v>
      </c>
      <c r="I22" s="10" t="e">
        <f>VLOOKUP($A22,AcctData,#REF!,0)</f>
        <v>#NAME?</v>
      </c>
      <c r="J22" s="10" t="e">
        <f>VLOOKUP($A22,AcctData,#REF!,0)</f>
        <v>#NAME?</v>
      </c>
      <c r="K22" s="10" t="e">
        <f>VLOOKUP($A22,AcctData,#REF!,0)</f>
        <v>#NAME?</v>
      </c>
      <c r="L22" s="10" t="e">
        <f>VLOOKUP($A22,AcctData,#REF!,0)</f>
        <v>#NAME?</v>
      </c>
      <c r="M22" s="10" t="e">
        <f>VLOOKUP($A22,AcctData,#REF!,0)</f>
        <v>#NAME?</v>
      </c>
      <c r="N22" s="10" t="e">
        <f>VLOOKUP($A22,AcctData,#REF!,0)</f>
        <v>#NAME?</v>
      </c>
      <c r="O22" s="10" t="e">
        <f>VLOOKUP($A22,AcctData,#REF!,0)</f>
        <v>#NAME?</v>
      </c>
      <c r="P22" s="10" t="e">
        <f>VLOOKUP($A22,AcctData,#REF!,0)</f>
        <v>#NAME?</v>
      </c>
      <c r="Q22" s="10" t="e">
        <f t="shared" si="1"/>
        <v>#NAME?</v>
      </c>
      <c r="R22" s="5"/>
      <c r="U22" s="92" t="e">
        <f t="shared" si="2"/>
        <v>#NAME?</v>
      </c>
    </row>
    <row r="23" spans="1:22" outlineLevel="1">
      <c r="A23" s="63">
        <v>43100</v>
      </c>
      <c r="B23" s="4"/>
      <c r="C23" t="e">
        <f t="shared" si="0"/>
        <v>#NAME?</v>
      </c>
      <c r="E23" s="10" t="e">
        <f>VLOOKUP($A23,AcctData,#REF!,0)</f>
        <v>#NAME?</v>
      </c>
      <c r="F23" s="10" t="e">
        <f>VLOOKUP($A23,AcctData,#REF!,0)</f>
        <v>#NAME?</v>
      </c>
      <c r="G23" s="10" t="e">
        <f>VLOOKUP($A23,AcctData,#REF!,0)</f>
        <v>#NAME?</v>
      </c>
      <c r="H23" s="10" t="e">
        <f>VLOOKUP($A23,AcctData,#REF!,0)</f>
        <v>#NAME?</v>
      </c>
      <c r="I23" s="10" t="e">
        <f>VLOOKUP($A23,AcctData,#REF!,0)</f>
        <v>#NAME?</v>
      </c>
      <c r="J23" s="10" t="e">
        <f>VLOOKUP($A23,AcctData,#REF!,0)</f>
        <v>#NAME?</v>
      </c>
      <c r="K23" s="10" t="e">
        <f>VLOOKUP($A23,AcctData,#REF!,0)</f>
        <v>#NAME?</v>
      </c>
      <c r="L23" s="10" t="e">
        <f>VLOOKUP($A23,AcctData,#REF!,0)</f>
        <v>#NAME?</v>
      </c>
      <c r="M23" s="10" t="e">
        <f>VLOOKUP($A23,AcctData,#REF!,0)</f>
        <v>#NAME?</v>
      </c>
      <c r="N23" s="10" t="e">
        <f>VLOOKUP($A23,AcctData,#REF!,0)</f>
        <v>#NAME?</v>
      </c>
      <c r="O23" s="10" t="e">
        <f>VLOOKUP($A23,AcctData,#REF!,0)</f>
        <v>#NAME?</v>
      </c>
      <c r="P23" s="10" t="e">
        <f>VLOOKUP($A23,AcctData,#REF!,0)</f>
        <v>#NAME?</v>
      </c>
      <c r="Q23" s="10" t="e">
        <f t="shared" si="1"/>
        <v>#NAME?</v>
      </c>
      <c r="R23" s="5"/>
      <c r="U23" s="92" t="e">
        <f t="shared" si="2"/>
        <v>#NAME?</v>
      </c>
      <c r="V23" s="92">
        <v>24965651</v>
      </c>
    </row>
    <row r="24" spans="1:22" outlineLevel="1">
      <c r="A24" s="63">
        <v>43200</v>
      </c>
      <c r="B24" s="4"/>
      <c r="C24" t="e">
        <f t="shared" si="0"/>
        <v>#NAME?</v>
      </c>
      <c r="E24" s="10" t="e">
        <f>VLOOKUP($A24,AcctData,#REF!,0)</f>
        <v>#NAME?</v>
      </c>
      <c r="F24" s="10" t="e">
        <f>VLOOKUP($A24,AcctData,#REF!,0)</f>
        <v>#NAME?</v>
      </c>
      <c r="G24" s="10" t="e">
        <f>VLOOKUP($A24,AcctData,#REF!,0)</f>
        <v>#NAME?</v>
      </c>
      <c r="H24" s="10" t="e">
        <f>VLOOKUP($A24,AcctData,#REF!,0)</f>
        <v>#NAME?</v>
      </c>
      <c r="I24" s="10" t="e">
        <f>VLOOKUP($A24,AcctData,#REF!,0)</f>
        <v>#NAME?</v>
      </c>
      <c r="J24" s="10" t="e">
        <f>VLOOKUP($A24,AcctData,#REF!,0)</f>
        <v>#NAME?</v>
      </c>
      <c r="K24" s="10" t="e">
        <f>VLOOKUP($A24,AcctData,#REF!,0)</f>
        <v>#NAME?</v>
      </c>
      <c r="L24" s="10" t="e">
        <f>VLOOKUP($A24,AcctData,#REF!,0)</f>
        <v>#NAME?</v>
      </c>
      <c r="M24" s="10" t="e">
        <f>VLOOKUP($A24,AcctData,#REF!,0)</f>
        <v>#NAME?</v>
      </c>
      <c r="N24" s="10" t="e">
        <f>VLOOKUP($A24,AcctData,#REF!,0)</f>
        <v>#NAME?</v>
      </c>
      <c r="O24" s="10" t="e">
        <f>VLOOKUP($A24,AcctData,#REF!,0)</f>
        <v>#NAME?</v>
      </c>
      <c r="P24" s="10" t="e">
        <f>VLOOKUP($A24,AcctData,#REF!,0)</f>
        <v>#NAME?</v>
      </c>
      <c r="Q24" s="10" t="e">
        <f t="shared" si="1"/>
        <v>#NAME?</v>
      </c>
      <c r="R24" s="5"/>
      <c r="U24" s="92" t="e">
        <f t="shared" si="2"/>
        <v>#NAME?</v>
      </c>
      <c r="V24" s="92">
        <v>5478757</v>
      </c>
    </row>
    <row r="25" spans="1:22" outlineLevel="1">
      <c r="A25" s="63">
        <v>43300</v>
      </c>
      <c r="B25" s="4"/>
      <c r="C25" t="e">
        <f t="shared" si="0"/>
        <v>#NAME?</v>
      </c>
      <c r="E25" s="10" t="e">
        <f>VLOOKUP($A25,AcctData,#REF!,0)</f>
        <v>#NAME?</v>
      </c>
      <c r="F25" s="10" t="e">
        <f>VLOOKUP($A25,AcctData,#REF!,0)</f>
        <v>#NAME?</v>
      </c>
      <c r="G25" s="10" t="e">
        <f>VLOOKUP($A25,AcctData,#REF!,0)</f>
        <v>#NAME?</v>
      </c>
      <c r="H25" s="10" t="e">
        <f>VLOOKUP($A25,AcctData,#REF!,0)</f>
        <v>#NAME?</v>
      </c>
      <c r="I25" s="10" t="e">
        <f>VLOOKUP($A25,AcctData,#REF!,0)</f>
        <v>#NAME?</v>
      </c>
      <c r="J25" s="10" t="e">
        <f>VLOOKUP($A25,AcctData,#REF!,0)</f>
        <v>#NAME?</v>
      </c>
      <c r="K25" s="10" t="e">
        <f>VLOOKUP($A25,AcctData,#REF!,0)</f>
        <v>#NAME?</v>
      </c>
      <c r="L25" s="10" t="e">
        <f>VLOOKUP($A25,AcctData,#REF!,0)</f>
        <v>#NAME?</v>
      </c>
      <c r="M25" s="10" t="e">
        <f>VLOOKUP($A25,AcctData,#REF!,0)</f>
        <v>#NAME?</v>
      </c>
      <c r="N25" s="10" t="e">
        <f>VLOOKUP($A25,AcctData,#REF!,0)</f>
        <v>#NAME?</v>
      </c>
      <c r="O25" s="10" t="e">
        <f>VLOOKUP($A25,AcctData,#REF!,0)</f>
        <v>#NAME?</v>
      </c>
      <c r="P25" s="10" t="e">
        <f>VLOOKUP($A25,AcctData,#REF!,0)</f>
        <v>#NAME?</v>
      </c>
      <c r="Q25" s="10" t="e">
        <f t="shared" si="1"/>
        <v>#NAME?</v>
      </c>
      <c r="R25" s="5"/>
      <c r="U25" s="92" t="e">
        <f t="shared" si="2"/>
        <v>#NAME?</v>
      </c>
      <c r="V25" s="92">
        <v>951679</v>
      </c>
    </row>
    <row r="26" spans="1:22" outlineLevel="1">
      <c r="A26" s="63">
        <v>43400</v>
      </c>
      <c r="B26" s="4"/>
      <c r="C26" t="e">
        <f t="shared" si="0"/>
        <v>#NAME?</v>
      </c>
      <c r="E26" s="10" t="e">
        <f>VLOOKUP($A26,AcctData,#REF!,0)</f>
        <v>#NAME?</v>
      </c>
      <c r="F26" s="10" t="e">
        <f>VLOOKUP($A26,AcctData,#REF!,0)</f>
        <v>#NAME?</v>
      </c>
      <c r="G26" s="10" t="e">
        <f>VLOOKUP($A26,AcctData,#REF!,0)</f>
        <v>#NAME?</v>
      </c>
      <c r="H26" s="10" t="e">
        <f>VLOOKUP($A26,AcctData,#REF!,0)</f>
        <v>#NAME?</v>
      </c>
      <c r="I26" s="10" t="e">
        <f>VLOOKUP($A26,AcctData,#REF!,0)</f>
        <v>#NAME?</v>
      </c>
      <c r="J26" s="10" t="e">
        <f>VLOOKUP($A26,AcctData,#REF!,0)</f>
        <v>#NAME?</v>
      </c>
      <c r="K26" s="10" t="e">
        <f>VLOOKUP($A26,AcctData,#REF!,0)</f>
        <v>#NAME?</v>
      </c>
      <c r="L26" s="10" t="e">
        <f>VLOOKUP($A26,AcctData,#REF!,0)</f>
        <v>#NAME?</v>
      </c>
      <c r="M26" s="10" t="e">
        <f>VLOOKUP($A26,AcctData,#REF!,0)</f>
        <v>#NAME?</v>
      </c>
      <c r="N26" s="10" t="e">
        <f>VLOOKUP($A26,AcctData,#REF!,0)</f>
        <v>#NAME?</v>
      </c>
      <c r="O26" s="10" t="e">
        <f>VLOOKUP($A26,AcctData,#REF!,0)</f>
        <v>#NAME?</v>
      </c>
      <c r="P26" s="10" t="e">
        <f>VLOOKUP($A26,AcctData,#REF!,0)</f>
        <v>#NAME?</v>
      </c>
      <c r="Q26" s="10" t="e">
        <f t="shared" si="1"/>
        <v>#NAME?</v>
      </c>
      <c r="R26" s="5"/>
      <c r="U26" s="92" t="e">
        <f t="shared" si="2"/>
        <v>#NAME?</v>
      </c>
      <c r="V26" s="92">
        <v>324001</v>
      </c>
    </row>
    <row r="27" spans="1:22" outlineLevel="1">
      <c r="A27" s="63">
        <v>43500</v>
      </c>
      <c r="B27" s="4"/>
      <c r="C27" t="e">
        <f t="shared" si="0"/>
        <v>#NAME?</v>
      </c>
      <c r="E27" s="10" t="e">
        <f>VLOOKUP($A27,AcctData,#REF!,0)</f>
        <v>#NAME?</v>
      </c>
      <c r="F27" s="10" t="e">
        <f>VLOOKUP($A27,AcctData,#REF!,0)</f>
        <v>#NAME?</v>
      </c>
      <c r="G27" s="10" t="e">
        <f>VLOOKUP($A27,AcctData,#REF!,0)</f>
        <v>#NAME?</v>
      </c>
      <c r="H27" s="10" t="e">
        <f>VLOOKUP($A27,AcctData,#REF!,0)</f>
        <v>#NAME?</v>
      </c>
      <c r="I27" s="10" t="e">
        <f>VLOOKUP($A27,AcctData,#REF!,0)</f>
        <v>#NAME?</v>
      </c>
      <c r="J27" s="10" t="e">
        <f>VLOOKUP($A27,AcctData,#REF!,0)</f>
        <v>#NAME?</v>
      </c>
      <c r="K27" s="10" t="e">
        <f>VLOOKUP($A27,AcctData,#REF!,0)</f>
        <v>#NAME?</v>
      </c>
      <c r="L27" s="10" t="e">
        <f>VLOOKUP($A27,AcctData,#REF!,0)</f>
        <v>#NAME?</v>
      </c>
      <c r="M27" s="10" t="e">
        <f>VLOOKUP($A27,AcctData,#REF!,0)</f>
        <v>#NAME?</v>
      </c>
      <c r="N27" s="10" t="e">
        <f>VLOOKUP($A27,AcctData,#REF!,0)</f>
        <v>#NAME?</v>
      </c>
      <c r="O27" s="10" t="e">
        <f>VLOOKUP($A27,AcctData,#REF!,0)</f>
        <v>#NAME?</v>
      </c>
      <c r="P27" s="10" t="e">
        <f>VLOOKUP($A27,AcctData,#REF!,0)</f>
        <v>#NAME?</v>
      </c>
      <c r="Q27" s="10" t="e">
        <f t="shared" si="1"/>
        <v>#NAME?</v>
      </c>
      <c r="R27" s="5"/>
      <c r="U27" s="92" t="e">
        <f t="shared" si="2"/>
        <v>#NAME?</v>
      </c>
      <c r="V27" s="92">
        <v>-10374334</v>
      </c>
    </row>
    <row r="28" spans="1:22" outlineLevel="1">
      <c r="A28" s="63">
        <v>43520</v>
      </c>
      <c r="B28" s="4"/>
      <c r="C28" t="e">
        <f t="shared" si="0"/>
        <v>#NAME?</v>
      </c>
      <c r="E28" s="10" t="e">
        <f>VLOOKUP($A28,AcctData,#REF!,0)</f>
        <v>#NAME?</v>
      </c>
      <c r="F28" s="10" t="e">
        <f>VLOOKUP($A28,AcctData,#REF!,0)</f>
        <v>#NAME?</v>
      </c>
      <c r="G28" s="10" t="e">
        <f>VLOOKUP($A28,AcctData,#REF!,0)</f>
        <v>#NAME?</v>
      </c>
      <c r="H28" s="10" t="e">
        <f>VLOOKUP($A28,AcctData,#REF!,0)</f>
        <v>#NAME?</v>
      </c>
      <c r="I28" s="10" t="e">
        <f>VLOOKUP($A28,AcctData,#REF!,0)</f>
        <v>#NAME?</v>
      </c>
      <c r="J28" s="10" t="e">
        <f>VLOOKUP($A28,AcctData,#REF!,0)</f>
        <v>#NAME?</v>
      </c>
      <c r="K28" s="10" t="e">
        <f>VLOOKUP($A28,AcctData,#REF!,0)</f>
        <v>#NAME?</v>
      </c>
      <c r="L28" s="10" t="e">
        <f>VLOOKUP($A28,AcctData,#REF!,0)</f>
        <v>#NAME?</v>
      </c>
      <c r="M28" s="10" t="e">
        <f>VLOOKUP($A28,AcctData,#REF!,0)</f>
        <v>#NAME?</v>
      </c>
      <c r="N28" s="10" t="e">
        <f>VLOOKUP($A28,AcctData,#REF!,0)</f>
        <v>#NAME?</v>
      </c>
      <c r="O28" s="10" t="e">
        <f>VLOOKUP($A28,AcctData,#REF!,0)</f>
        <v>#NAME?</v>
      </c>
      <c r="P28" s="10" t="e">
        <f>VLOOKUP($A28,AcctData,#REF!,0)</f>
        <v>#NAME?</v>
      </c>
      <c r="Q28" s="10" t="e">
        <f t="shared" si="1"/>
        <v>#NAME?</v>
      </c>
      <c r="R28" s="5"/>
      <c r="U28" s="92" t="e">
        <f t="shared" si="2"/>
        <v>#NAME?</v>
      </c>
      <c r="V28" s="92">
        <v>-10870684</v>
      </c>
    </row>
    <row r="29" spans="1:22" outlineLevel="1">
      <c r="A29" s="63">
        <v>43540</v>
      </c>
      <c r="B29" s="4"/>
      <c r="C29" t="e">
        <f t="shared" si="0"/>
        <v>#NAME?</v>
      </c>
      <c r="E29" s="10" t="e">
        <f>VLOOKUP($A29,AcctData,#REF!,0)</f>
        <v>#NAME?</v>
      </c>
      <c r="F29" s="10" t="e">
        <f>VLOOKUP($A29,AcctData,#REF!,0)</f>
        <v>#NAME?</v>
      </c>
      <c r="G29" s="10" t="e">
        <f>VLOOKUP($A29,AcctData,#REF!,0)</f>
        <v>#NAME?</v>
      </c>
      <c r="H29" s="10" t="e">
        <f>VLOOKUP($A29,AcctData,#REF!,0)</f>
        <v>#NAME?</v>
      </c>
      <c r="I29" s="10" t="e">
        <f>VLOOKUP($A29,AcctData,#REF!,0)</f>
        <v>#NAME?</v>
      </c>
      <c r="J29" s="10" t="e">
        <f>VLOOKUP($A29,AcctData,#REF!,0)</f>
        <v>#NAME?</v>
      </c>
      <c r="K29" s="10" t="e">
        <f>VLOOKUP($A29,AcctData,#REF!,0)</f>
        <v>#NAME?</v>
      </c>
      <c r="L29" s="10" t="e">
        <f>VLOOKUP($A29,AcctData,#REF!,0)</f>
        <v>#NAME?</v>
      </c>
      <c r="M29" s="10" t="e">
        <f>VLOOKUP($A29,AcctData,#REF!,0)</f>
        <v>#NAME?</v>
      </c>
      <c r="N29" s="10" t="e">
        <f>VLOOKUP($A29,AcctData,#REF!,0)</f>
        <v>#NAME?</v>
      </c>
      <c r="O29" s="10" t="e">
        <f>VLOOKUP($A29,AcctData,#REF!,0)</f>
        <v>#NAME?</v>
      </c>
      <c r="P29" s="10" t="e">
        <f>VLOOKUP($A29,AcctData,#REF!,0)</f>
        <v>#NAME?</v>
      </c>
      <c r="Q29" s="10" t="e">
        <f t="shared" si="1"/>
        <v>#NAME?</v>
      </c>
      <c r="R29" s="5"/>
      <c r="U29" s="92" t="e">
        <f t="shared" si="2"/>
        <v>#NAME?</v>
      </c>
      <c r="V29" s="92">
        <v>-1728</v>
      </c>
    </row>
    <row r="30" spans="1:22" outlineLevel="1">
      <c r="A30" s="63">
        <v>43600</v>
      </c>
      <c r="B30" s="4"/>
      <c r="C30" t="e">
        <f t="shared" si="0"/>
        <v>#NAME?</v>
      </c>
      <c r="E30" s="10" t="e">
        <f>VLOOKUP($A30,AcctData,#REF!,0)</f>
        <v>#NAME?</v>
      </c>
      <c r="F30" s="10" t="e">
        <f>VLOOKUP($A30,AcctData,#REF!,0)</f>
        <v>#NAME?</v>
      </c>
      <c r="G30" s="10" t="e">
        <f>VLOOKUP($A30,AcctData,#REF!,0)</f>
        <v>#NAME?</v>
      </c>
      <c r="H30" s="10" t="e">
        <f>VLOOKUP($A30,AcctData,#REF!,0)</f>
        <v>#NAME?</v>
      </c>
      <c r="I30" s="10" t="e">
        <f>VLOOKUP($A30,AcctData,#REF!,0)</f>
        <v>#NAME?</v>
      </c>
      <c r="J30" s="10" t="e">
        <f>VLOOKUP($A30,AcctData,#REF!,0)</f>
        <v>#NAME?</v>
      </c>
      <c r="K30" s="10" t="e">
        <f>VLOOKUP($A30,AcctData,#REF!,0)</f>
        <v>#NAME?</v>
      </c>
      <c r="L30" s="10" t="e">
        <f>VLOOKUP($A30,AcctData,#REF!,0)</f>
        <v>#NAME?</v>
      </c>
      <c r="M30" s="10" t="e">
        <f>VLOOKUP($A30,AcctData,#REF!,0)</f>
        <v>#NAME?</v>
      </c>
      <c r="N30" s="10" t="e">
        <f>VLOOKUP($A30,AcctData,#REF!,0)</f>
        <v>#NAME?</v>
      </c>
      <c r="O30" s="10" t="e">
        <f>VLOOKUP($A30,AcctData,#REF!,0)</f>
        <v>#NAME?</v>
      </c>
      <c r="P30" s="10" t="e">
        <f>VLOOKUP($A30,AcctData,#REF!,0)</f>
        <v>#NAME?</v>
      </c>
      <c r="Q30" s="10" t="e">
        <f t="shared" si="1"/>
        <v>#NAME?</v>
      </c>
      <c r="R30" s="5"/>
      <c r="U30" s="92" t="e">
        <f t="shared" si="2"/>
        <v>#NAME?</v>
      </c>
      <c r="V30" s="92">
        <v>471312</v>
      </c>
    </row>
    <row r="31" spans="1:22" outlineLevel="1">
      <c r="A31" s="63">
        <v>43700</v>
      </c>
      <c r="B31" s="4"/>
      <c r="C31" t="e">
        <f t="shared" si="0"/>
        <v>#NAME?</v>
      </c>
      <c r="E31" s="10" t="e">
        <f>VLOOKUP($A31,AcctData,#REF!,0)</f>
        <v>#NAME?</v>
      </c>
      <c r="F31" s="10" t="e">
        <f>VLOOKUP($A31,AcctData,#REF!,0)</f>
        <v>#NAME?</v>
      </c>
      <c r="G31" s="10" t="e">
        <f>VLOOKUP($A31,AcctData,#REF!,0)</f>
        <v>#NAME?</v>
      </c>
      <c r="H31" s="10" t="e">
        <f>VLOOKUP($A31,AcctData,#REF!,0)</f>
        <v>#NAME?</v>
      </c>
      <c r="I31" s="10" t="e">
        <f>VLOOKUP($A31,AcctData,#REF!,0)</f>
        <v>#NAME?</v>
      </c>
      <c r="J31" s="10" t="e">
        <f>VLOOKUP($A31,AcctData,#REF!,0)</f>
        <v>#NAME?</v>
      </c>
      <c r="K31" s="10" t="e">
        <f>VLOOKUP($A31,AcctData,#REF!,0)</f>
        <v>#NAME?</v>
      </c>
      <c r="L31" s="10" t="e">
        <f>VLOOKUP($A31,AcctData,#REF!,0)</f>
        <v>#NAME?</v>
      </c>
      <c r="M31" s="10" t="e">
        <f>VLOOKUP($A31,AcctData,#REF!,0)</f>
        <v>#NAME?</v>
      </c>
      <c r="N31" s="10" t="e">
        <f>VLOOKUP($A31,AcctData,#REF!,0)</f>
        <v>#NAME?</v>
      </c>
      <c r="O31" s="10" t="e">
        <f>VLOOKUP($A31,AcctData,#REF!,0)</f>
        <v>#NAME?</v>
      </c>
      <c r="P31" s="10" t="e">
        <f>VLOOKUP($A31,AcctData,#REF!,0)</f>
        <v>#NAME?</v>
      </c>
      <c r="Q31" s="10" t="e">
        <f t="shared" si="1"/>
        <v>#NAME?</v>
      </c>
      <c r="R31" s="5"/>
      <c r="U31" s="92" t="e">
        <f t="shared" si="2"/>
        <v>#NAME?</v>
      </c>
      <c r="V31" s="92">
        <v>120000</v>
      </c>
    </row>
    <row r="32" spans="1:22" outlineLevel="1">
      <c r="A32" s="63">
        <v>43800</v>
      </c>
      <c r="B32" s="4"/>
      <c r="C32" t="e">
        <f t="shared" si="0"/>
        <v>#NAME?</v>
      </c>
      <c r="E32" s="10" t="e">
        <f>VLOOKUP($A32,AcctData,#REF!,0)</f>
        <v>#NAME?</v>
      </c>
      <c r="F32" s="10" t="e">
        <f>VLOOKUP($A32,AcctData,#REF!,0)</f>
        <v>#NAME?</v>
      </c>
      <c r="G32" s="10" t="e">
        <f>VLOOKUP($A32,AcctData,#REF!,0)</f>
        <v>#NAME?</v>
      </c>
      <c r="H32" s="10" t="e">
        <f>VLOOKUP($A32,AcctData,#REF!,0)</f>
        <v>#NAME?</v>
      </c>
      <c r="I32" s="10" t="e">
        <f>VLOOKUP($A32,AcctData,#REF!,0)</f>
        <v>#NAME?</v>
      </c>
      <c r="J32" s="10" t="e">
        <f>VLOOKUP($A32,AcctData,#REF!,0)</f>
        <v>#NAME?</v>
      </c>
      <c r="K32" s="10" t="e">
        <f>VLOOKUP($A32,AcctData,#REF!,0)</f>
        <v>#NAME?</v>
      </c>
      <c r="L32" s="10" t="e">
        <f>VLOOKUP($A32,AcctData,#REF!,0)</f>
        <v>#NAME?</v>
      </c>
      <c r="M32" s="10" t="e">
        <f>VLOOKUP($A32,AcctData,#REF!,0)</f>
        <v>#NAME?</v>
      </c>
      <c r="N32" s="10" t="e">
        <f>VLOOKUP($A32,AcctData,#REF!,0)</f>
        <v>#NAME?</v>
      </c>
      <c r="O32" s="10" t="e">
        <f>VLOOKUP($A32,AcctData,#REF!,0)</f>
        <v>#NAME?</v>
      </c>
      <c r="P32" s="10" t="e">
        <f>VLOOKUP($A32,AcctData,#REF!,0)</f>
        <v>#NAME?</v>
      </c>
      <c r="Q32" s="10" t="e">
        <f t="shared" si="1"/>
        <v>#NAME?</v>
      </c>
      <c r="R32" s="5"/>
      <c r="U32" s="92" t="e">
        <f t="shared" si="2"/>
        <v>#NAME?</v>
      </c>
      <c r="V32" s="92">
        <v>44640</v>
      </c>
    </row>
    <row r="33" spans="1:22" outlineLevel="1">
      <c r="A33" s="63">
        <v>45100</v>
      </c>
      <c r="B33" s="4"/>
      <c r="C33" t="e">
        <f t="shared" si="0"/>
        <v>#NAME?</v>
      </c>
      <c r="E33" s="10" t="e">
        <f>VLOOKUP($A33,AcctData,#REF!,0)</f>
        <v>#NAME?</v>
      </c>
      <c r="F33" s="10" t="e">
        <f>VLOOKUP($A33,AcctData,#REF!,0)</f>
        <v>#NAME?</v>
      </c>
      <c r="G33" s="10" t="e">
        <f>VLOOKUP($A33,AcctData,#REF!,0)</f>
        <v>#NAME?</v>
      </c>
      <c r="H33" s="10" t="e">
        <f>VLOOKUP($A33,AcctData,#REF!,0)</f>
        <v>#NAME?</v>
      </c>
      <c r="I33" s="10" t="e">
        <f>VLOOKUP($A33,AcctData,#REF!,0)</f>
        <v>#NAME?</v>
      </c>
      <c r="J33" s="10" t="e">
        <f>VLOOKUP($A33,AcctData,#REF!,0)</f>
        <v>#NAME?</v>
      </c>
      <c r="K33" s="10" t="e">
        <f>VLOOKUP($A33,AcctData,#REF!,0)</f>
        <v>#NAME?</v>
      </c>
      <c r="L33" s="10" t="e">
        <f>VLOOKUP($A33,AcctData,#REF!,0)</f>
        <v>#NAME?</v>
      </c>
      <c r="M33" s="10" t="e">
        <f>VLOOKUP($A33,AcctData,#REF!,0)</f>
        <v>#NAME?</v>
      </c>
      <c r="N33" s="10" t="e">
        <f>VLOOKUP($A33,AcctData,#REF!,0)</f>
        <v>#NAME?</v>
      </c>
      <c r="O33" s="10" t="e">
        <f>VLOOKUP($A33,AcctData,#REF!,0)</f>
        <v>#NAME?</v>
      </c>
      <c r="P33" s="10" t="e">
        <f>VLOOKUP($A33,AcctData,#REF!,0)</f>
        <v>#NAME?</v>
      </c>
      <c r="Q33" s="10" t="e">
        <f t="shared" si="1"/>
        <v>#NAME?</v>
      </c>
      <c r="R33" s="5"/>
      <c r="U33" s="92" t="e">
        <f t="shared" si="2"/>
        <v>#NAME?</v>
      </c>
      <c r="V33" s="92">
        <v>175400</v>
      </c>
    </row>
    <row r="34" spans="1:22" outlineLevel="1">
      <c r="A34" s="63">
        <v>46100</v>
      </c>
      <c r="B34" s="4"/>
      <c r="C34" t="e">
        <f t="shared" si="0"/>
        <v>#NAME?</v>
      </c>
      <c r="E34" s="10" t="e">
        <f>VLOOKUP($A34,AcctData,#REF!,0)</f>
        <v>#NAME?</v>
      </c>
      <c r="F34" s="10" t="e">
        <f>VLOOKUP($A34,AcctData,#REF!,0)</f>
        <v>#NAME?</v>
      </c>
      <c r="G34" s="10" t="e">
        <f>VLOOKUP($A34,AcctData,#REF!,0)</f>
        <v>#NAME?</v>
      </c>
      <c r="H34" s="10" t="e">
        <f>VLOOKUP($A34,AcctData,#REF!,0)</f>
        <v>#NAME?</v>
      </c>
      <c r="I34" s="10" t="e">
        <f>VLOOKUP($A34,AcctData,#REF!,0)</f>
        <v>#NAME?</v>
      </c>
      <c r="J34" s="10" t="e">
        <f>VLOOKUP($A34,AcctData,#REF!,0)</f>
        <v>#NAME?</v>
      </c>
      <c r="K34" s="10" t="e">
        <f>VLOOKUP($A34,AcctData,#REF!,0)</f>
        <v>#NAME?</v>
      </c>
      <c r="L34" s="10" t="e">
        <f>VLOOKUP($A34,AcctData,#REF!,0)</f>
        <v>#NAME?</v>
      </c>
      <c r="M34" s="10" t="e">
        <f>VLOOKUP($A34,AcctData,#REF!,0)</f>
        <v>#NAME?</v>
      </c>
      <c r="N34" s="10" t="e">
        <f>VLOOKUP($A34,AcctData,#REF!,0)</f>
        <v>#NAME?</v>
      </c>
      <c r="O34" s="10" t="e">
        <f>VLOOKUP($A34,AcctData,#REF!,0)</f>
        <v>#NAME?</v>
      </c>
      <c r="P34" s="10" t="e">
        <f>VLOOKUP($A34,AcctData,#REF!,0)</f>
        <v>#NAME?</v>
      </c>
      <c r="Q34" s="10" t="e">
        <f t="shared" si="1"/>
        <v>#NAME?</v>
      </c>
      <c r="R34" s="5"/>
      <c r="U34" s="92" t="e">
        <f t="shared" si="2"/>
        <v>#NAME?</v>
      </c>
      <c r="V34" s="92">
        <v>20004</v>
      </c>
    </row>
    <row r="35" spans="1:22" outlineLevel="1">
      <c r="A35" s="63">
        <v>46200</v>
      </c>
      <c r="B35" s="4"/>
      <c r="C35" t="e">
        <f t="shared" si="0"/>
        <v>#NAME?</v>
      </c>
      <c r="E35" s="10" t="e">
        <f>VLOOKUP($A35,AcctData,#REF!,0)</f>
        <v>#NAME?</v>
      </c>
      <c r="F35" s="10" t="e">
        <f>VLOOKUP($A35,AcctData,#REF!,0)</f>
        <v>#NAME?</v>
      </c>
      <c r="G35" s="10" t="e">
        <f>VLOOKUP($A35,AcctData,#REF!,0)</f>
        <v>#NAME?</v>
      </c>
      <c r="H35" s="10" t="e">
        <f>VLOOKUP($A35,AcctData,#REF!,0)</f>
        <v>#NAME?</v>
      </c>
      <c r="I35" s="10" t="e">
        <f>VLOOKUP($A35,AcctData,#REF!,0)</f>
        <v>#NAME?</v>
      </c>
      <c r="J35" s="10" t="e">
        <f>VLOOKUP($A35,AcctData,#REF!,0)</f>
        <v>#NAME?</v>
      </c>
      <c r="K35" s="10" t="e">
        <f>VLOOKUP($A35,AcctData,#REF!,0)</f>
        <v>#NAME?</v>
      </c>
      <c r="L35" s="10" t="e">
        <f>VLOOKUP($A35,AcctData,#REF!,0)</f>
        <v>#NAME?</v>
      </c>
      <c r="M35" s="10" t="e">
        <f>VLOOKUP($A35,AcctData,#REF!,0)</f>
        <v>#NAME?</v>
      </c>
      <c r="N35" s="10" t="e">
        <f>VLOOKUP($A35,AcctData,#REF!,0)</f>
        <v>#NAME?</v>
      </c>
      <c r="O35" s="10" t="e">
        <f>VLOOKUP($A35,AcctData,#REF!,0)</f>
        <v>#NAME?</v>
      </c>
      <c r="P35" s="10" t="e">
        <f>VLOOKUP($A35,AcctData,#REF!,0)</f>
        <v>#NAME?</v>
      </c>
      <c r="Q35" s="10" t="e">
        <f t="shared" si="1"/>
        <v>#NAME?</v>
      </c>
      <c r="R35" s="5"/>
      <c r="U35" s="92" t="e">
        <f t="shared" si="2"/>
        <v>#NAME?</v>
      </c>
    </row>
    <row r="36" spans="1:22" outlineLevel="1">
      <c r="A36" s="63">
        <v>46300</v>
      </c>
      <c r="B36" s="4"/>
      <c r="C36" t="e">
        <f t="shared" si="0"/>
        <v>#NAME?</v>
      </c>
      <c r="E36" s="10" t="e">
        <f>VLOOKUP($A36,AcctData,#REF!,0)</f>
        <v>#NAME?</v>
      </c>
      <c r="F36" s="10" t="e">
        <f>VLOOKUP($A36,AcctData,#REF!,0)</f>
        <v>#NAME?</v>
      </c>
      <c r="G36" s="10" t="e">
        <f>VLOOKUP($A36,AcctData,#REF!,0)</f>
        <v>#NAME?</v>
      </c>
      <c r="H36" s="10" t="e">
        <f>VLOOKUP($A36,AcctData,#REF!,0)</f>
        <v>#NAME?</v>
      </c>
      <c r="I36" s="10" t="e">
        <f>VLOOKUP($A36,AcctData,#REF!,0)</f>
        <v>#NAME?</v>
      </c>
      <c r="J36" s="10" t="e">
        <f>VLOOKUP($A36,AcctData,#REF!,0)</f>
        <v>#NAME?</v>
      </c>
      <c r="K36" s="10" t="e">
        <f>VLOOKUP($A36,AcctData,#REF!,0)</f>
        <v>#NAME?</v>
      </c>
      <c r="L36" s="10" t="e">
        <f>VLOOKUP($A36,AcctData,#REF!,0)</f>
        <v>#NAME?</v>
      </c>
      <c r="M36" s="10" t="e">
        <f>VLOOKUP($A36,AcctData,#REF!,0)</f>
        <v>#NAME?</v>
      </c>
      <c r="N36" s="10" t="e">
        <f>VLOOKUP($A36,AcctData,#REF!,0)</f>
        <v>#NAME?</v>
      </c>
      <c r="O36" s="10" t="e">
        <f>VLOOKUP($A36,AcctData,#REF!,0)</f>
        <v>#NAME?</v>
      </c>
      <c r="P36" s="10" t="e">
        <f>VLOOKUP($A36,AcctData,#REF!,0)</f>
        <v>#NAME?</v>
      </c>
      <c r="Q36" s="10" t="e">
        <f t="shared" si="1"/>
        <v>#NAME?</v>
      </c>
      <c r="R36" s="5"/>
      <c r="U36" s="92" t="e">
        <f t="shared" si="2"/>
        <v>#NAME?</v>
      </c>
      <c r="V36" s="92">
        <v>180000</v>
      </c>
    </row>
    <row r="37" spans="1:22" outlineLevel="1">
      <c r="A37" s="63">
        <v>46400</v>
      </c>
      <c r="B37" s="4"/>
      <c r="C37" t="e">
        <f>VLOOKUP(A37,LookupB,2,FALSE)</f>
        <v>#NAME?</v>
      </c>
      <c r="E37" s="10" t="e">
        <f>VLOOKUP($A37,AcctData,#REF!,0)</f>
        <v>#NAME?</v>
      </c>
      <c r="F37" s="10" t="e">
        <f>VLOOKUP($A37,AcctData,#REF!,0)</f>
        <v>#NAME?</v>
      </c>
      <c r="G37" s="10" t="e">
        <f>VLOOKUP($A37,AcctData,#REF!,0)</f>
        <v>#NAME?</v>
      </c>
      <c r="H37" s="10" t="e">
        <f>VLOOKUP($A37,AcctData,#REF!,0)</f>
        <v>#NAME?</v>
      </c>
      <c r="I37" s="10" t="e">
        <f>VLOOKUP($A37,AcctData,#REF!,0)</f>
        <v>#NAME?</v>
      </c>
      <c r="J37" s="10" t="e">
        <f>VLOOKUP($A37,AcctData,#REF!,0)</f>
        <v>#NAME?</v>
      </c>
      <c r="K37" s="10" t="e">
        <f>VLOOKUP($A37,AcctData,#REF!,0)</f>
        <v>#NAME?</v>
      </c>
      <c r="L37" s="10" t="e">
        <f>VLOOKUP($A37,AcctData,#REF!,0)</f>
        <v>#NAME?</v>
      </c>
      <c r="M37" s="10" t="e">
        <f>VLOOKUP($A37,AcctData,#REF!,0)</f>
        <v>#NAME?</v>
      </c>
      <c r="N37" s="10" t="e">
        <f>VLOOKUP($A37,AcctData,#REF!,0)</f>
        <v>#NAME?</v>
      </c>
      <c r="O37" s="10" t="e">
        <f>VLOOKUP($A37,AcctData,#REF!,0)</f>
        <v>#NAME?</v>
      </c>
      <c r="P37" s="10" t="e">
        <f>VLOOKUP($A37,AcctData,#REF!,0)</f>
        <v>#NAME?</v>
      </c>
      <c r="Q37" s="10" t="e">
        <f>SUM(E37:P37)</f>
        <v>#NAME?</v>
      </c>
      <c r="R37" s="5"/>
      <c r="U37" s="92" t="e">
        <f>+Q37-V37</f>
        <v>#NAME?</v>
      </c>
      <c r="V37" s="92">
        <v>6000</v>
      </c>
    </row>
    <row r="38" spans="1:22" outlineLevel="1">
      <c r="A38" s="63">
        <v>46500</v>
      </c>
      <c r="B38" s="4"/>
      <c r="C38" t="e">
        <f>VLOOKUP(A38,LookupB,2,FALSE)</f>
        <v>#NAME?</v>
      </c>
      <c r="E38" s="10" t="e">
        <f>VLOOKUP($A38,AcctData,#REF!,0)</f>
        <v>#NAME?</v>
      </c>
      <c r="F38" s="10" t="e">
        <f>VLOOKUP($A38,AcctData,#REF!,0)</f>
        <v>#NAME?</v>
      </c>
      <c r="G38" s="10" t="e">
        <f>VLOOKUP($A38,AcctData,#REF!,0)</f>
        <v>#NAME?</v>
      </c>
      <c r="H38" s="10" t="e">
        <f>VLOOKUP($A38,AcctData,#REF!,0)</f>
        <v>#NAME?</v>
      </c>
      <c r="I38" s="10" t="e">
        <f>VLOOKUP($A38,AcctData,#REF!,0)</f>
        <v>#NAME?</v>
      </c>
      <c r="J38" s="10" t="e">
        <f>VLOOKUP($A38,AcctData,#REF!,0)</f>
        <v>#NAME?</v>
      </c>
      <c r="K38" s="10" t="e">
        <f>VLOOKUP($A38,AcctData,#REF!,0)</f>
        <v>#NAME?</v>
      </c>
      <c r="L38" s="10" t="e">
        <f>VLOOKUP($A38,AcctData,#REF!,0)</f>
        <v>#NAME?</v>
      </c>
      <c r="M38" s="10" t="e">
        <f>VLOOKUP($A38,AcctData,#REF!,0)</f>
        <v>#NAME?</v>
      </c>
      <c r="N38" s="10" t="e">
        <f>VLOOKUP($A38,AcctData,#REF!,0)</f>
        <v>#NAME?</v>
      </c>
      <c r="O38" s="10" t="e">
        <f>VLOOKUP($A38,AcctData,#REF!,0)</f>
        <v>#NAME?</v>
      </c>
      <c r="P38" s="10" t="e">
        <f>VLOOKUP($A38,AcctData,#REF!,0)</f>
        <v>#NAME?</v>
      </c>
      <c r="Q38" s="10" t="e">
        <f>SUM(E38:P38)</f>
        <v>#NAME?</v>
      </c>
      <c r="R38" s="5"/>
      <c r="U38" s="92" t="e">
        <f>+Q38-V38</f>
        <v>#NAME?</v>
      </c>
      <c r="V38" s="92">
        <v>6000</v>
      </c>
    </row>
    <row r="39" spans="1:22" outlineLevel="1">
      <c r="A39" s="63">
        <v>49000</v>
      </c>
      <c r="B39" s="4"/>
      <c r="C39" t="e">
        <f t="shared" si="0"/>
        <v>#NAME?</v>
      </c>
      <c r="E39" s="10" t="e">
        <f>VLOOKUP($A39,AcctData,#REF!,0)</f>
        <v>#NAME?</v>
      </c>
      <c r="F39" s="10" t="e">
        <f>VLOOKUP($A39,AcctData,#REF!,0)</f>
        <v>#NAME?</v>
      </c>
      <c r="G39" s="10" t="e">
        <f>VLOOKUP($A39,AcctData,#REF!,0)</f>
        <v>#NAME?</v>
      </c>
      <c r="H39" s="10" t="e">
        <f>VLOOKUP($A39,AcctData,#REF!,0)</f>
        <v>#NAME?</v>
      </c>
      <c r="I39" s="10" t="e">
        <f>VLOOKUP($A39,AcctData,#REF!,0)</f>
        <v>#NAME?</v>
      </c>
      <c r="J39" s="10" t="e">
        <f>VLOOKUP($A39,AcctData,#REF!,0)</f>
        <v>#NAME?</v>
      </c>
      <c r="K39" s="10" t="e">
        <f>VLOOKUP($A39,AcctData,#REF!,0)</f>
        <v>#NAME?</v>
      </c>
      <c r="L39" s="10" t="e">
        <f>VLOOKUP($A39,AcctData,#REF!,0)</f>
        <v>#NAME?</v>
      </c>
      <c r="M39" s="10" t="e">
        <f>VLOOKUP($A39,AcctData,#REF!,0)</f>
        <v>#NAME?</v>
      </c>
      <c r="N39" s="10" t="e">
        <f>VLOOKUP($A39,AcctData,#REF!,0)</f>
        <v>#NAME?</v>
      </c>
      <c r="O39" s="10" t="e">
        <f>VLOOKUP($A39,AcctData,#REF!,0)</f>
        <v>#NAME?</v>
      </c>
      <c r="P39" s="10" t="e">
        <f>VLOOKUP($A39,AcctData,#REF!,0)</f>
        <v>#NAME?</v>
      </c>
      <c r="Q39" s="10" t="e">
        <f t="shared" si="1"/>
        <v>#NAME?</v>
      </c>
      <c r="R39" s="5"/>
      <c r="U39" s="92" t="e">
        <f t="shared" si="2"/>
        <v>#NAME?</v>
      </c>
      <c r="V39" s="92">
        <v>6000</v>
      </c>
    </row>
    <row r="40" spans="1:22" ht="8.25" customHeight="1" outlineLevel="1">
      <c r="A40" s="30"/>
      <c r="B40" s="4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5"/>
      <c r="U40" s="92">
        <f t="shared" si="2"/>
        <v>0</v>
      </c>
    </row>
    <row r="41" spans="1:22" ht="15.75" customHeight="1">
      <c r="A41" s="3"/>
      <c r="B41" s="40"/>
      <c r="C41" s="12"/>
      <c r="D41" s="40" t="s">
        <v>54</v>
      </c>
      <c r="E41" s="41" t="e">
        <f t="shared" ref="E41:Q41" si="3">SUM(E11:E40)</f>
        <v>#NAME?</v>
      </c>
      <c r="F41" s="41" t="e">
        <f t="shared" si="3"/>
        <v>#NAME?</v>
      </c>
      <c r="G41" s="41" t="e">
        <f t="shared" si="3"/>
        <v>#NAME?</v>
      </c>
      <c r="H41" s="41" t="e">
        <f t="shared" si="3"/>
        <v>#NAME?</v>
      </c>
      <c r="I41" s="41" t="e">
        <f t="shared" si="3"/>
        <v>#NAME?</v>
      </c>
      <c r="J41" s="41" t="e">
        <f t="shared" si="3"/>
        <v>#NAME?</v>
      </c>
      <c r="K41" s="41" t="e">
        <f t="shared" si="3"/>
        <v>#NAME?</v>
      </c>
      <c r="L41" s="41" t="e">
        <f t="shared" si="3"/>
        <v>#NAME?</v>
      </c>
      <c r="M41" s="41" t="e">
        <f t="shared" si="3"/>
        <v>#NAME?</v>
      </c>
      <c r="N41" s="41" t="e">
        <f t="shared" si="3"/>
        <v>#NAME?</v>
      </c>
      <c r="O41" s="41" t="e">
        <f t="shared" si="3"/>
        <v>#NAME?</v>
      </c>
      <c r="P41" s="41" t="e">
        <f t="shared" si="3"/>
        <v>#NAME?</v>
      </c>
      <c r="Q41" s="41" t="e">
        <f t="shared" si="3"/>
        <v>#NAME?</v>
      </c>
      <c r="R41" s="5"/>
      <c r="U41" s="92" t="e">
        <f t="shared" si="2"/>
        <v>#NAME?</v>
      </c>
      <c r="V41" s="92">
        <v>37900601</v>
      </c>
    </row>
    <row r="42" spans="1:22">
      <c r="A42" s="3"/>
      <c r="B42" s="4"/>
      <c r="C42" s="4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7"/>
      <c r="R42" s="5"/>
      <c r="U42" s="92">
        <f t="shared" si="2"/>
        <v>0</v>
      </c>
    </row>
    <row r="43" spans="1:22" outlineLevel="1">
      <c r="A43" s="3"/>
      <c r="B43" s="42" t="s">
        <v>55</v>
      </c>
      <c r="C43" s="4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7"/>
      <c r="R43" s="5"/>
      <c r="U43" s="92">
        <f t="shared" si="2"/>
        <v>0</v>
      </c>
    </row>
    <row r="44" spans="1:22" outlineLevel="1">
      <c r="A44" s="63">
        <v>51100</v>
      </c>
      <c r="B44" s="4"/>
      <c r="C44" t="e">
        <f t="shared" ref="C44:C52" si="4">VLOOKUP(A44,LookupB,2,FALSE)</f>
        <v>#NAME?</v>
      </c>
      <c r="E44" s="10" t="e">
        <f>VLOOKUP($A44,AcctData,#REF!,0)</f>
        <v>#NAME?</v>
      </c>
      <c r="F44" s="10" t="e">
        <f>VLOOKUP($A44,AcctData,#REF!,0)</f>
        <v>#NAME?</v>
      </c>
      <c r="G44" s="10" t="e">
        <f>VLOOKUP($A44,AcctData,#REF!,0)</f>
        <v>#NAME?</v>
      </c>
      <c r="H44" s="10" t="e">
        <f>VLOOKUP($A44,AcctData,#REF!,0)</f>
        <v>#NAME?</v>
      </c>
      <c r="I44" s="10" t="e">
        <f>VLOOKUP($A44,AcctData,#REF!,0)</f>
        <v>#NAME?</v>
      </c>
      <c r="J44" s="10" t="e">
        <f>VLOOKUP($A44,AcctData,#REF!,0)</f>
        <v>#NAME?</v>
      </c>
      <c r="K44" s="10" t="e">
        <f>VLOOKUP($A44,AcctData,#REF!,0)</f>
        <v>#NAME?</v>
      </c>
      <c r="L44" s="10" t="e">
        <f>VLOOKUP($A44,AcctData,#REF!,0)</f>
        <v>#NAME?</v>
      </c>
      <c r="M44" s="10" t="e">
        <f>VLOOKUP($A44,AcctData,#REF!,0)</f>
        <v>#NAME?</v>
      </c>
      <c r="N44" s="10" t="e">
        <f>VLOOKUP($A44,AcctData,#REF!,0)</f>
        <v>#NAME?</v>
      </c>
      <c r="O44" s="10" t="e">
        <f>VLOOKUP($A44,AcctData,#REF!,0)</f>
        <v>#NAME?</v>
      </c>
      <c r="P44" s="10" t="e">
        <f>VLOOKUP($A44,AcctData,#REF!,0)</f>
        <v>#NAME?</v>
      </c>
      <c r="Q44" s="10" t="e">
        <f t="shared" ref="Q44:Q52" si="5">SUM(E44:P44)</f>
        <v>#NAME?</v>
      </c>
      <c r="R44" s="5"/>
      <c r="T44" s="26"/>
      <c r="U44" s="92" t="e">
        <f t="shared" si="2"/>
        <v>#NAME?</v>
      </c>
      <c r="V44" s="92">
        <v>10429739</v>
      </c>
    </row>
    <row r="45" spans="1:22" outlineLevel="1">
      <c r="A45" s="63">
        <v>51200</v>
      </c>
      <c r="B45" s="4"/>
      <c r="C45" t="e">
        <f t="shared" si="4"/>
        <v>#NAME?</v>
      </c>
      <c r="E45" s="10" t="e">
        <f>VLOOKUP($A45,AcctData,#REF!,0)</f>
        <v>#NAME?</v>
      </c>
      <c r="F45" s="10" t="e">
        <f>VLOOKUP($A45,AcctData,#REF!,0)</f>
        <v>#NAME?</v>
      </c>
      <c r="G45" s="10" t="e">
        <f>VLOOKUP($A45,AcctData,#REF!,0)</f>
        <v>#NAME?</v>
      </c>
      <c r="H45" s="10" t="e">
        <f>VLOOKUP($A45,AcctData,#REF!,0)</f>
        <v>#NAME?</v>
      </c>
      <c r="I45" s="10" t="e">
        <f>VLOOKUP($A45,AcctData,#REF!,0)</f>
        <v>#NAME?</v>
      </c>
      <c r="J45" s="10" t="e">
        <f>VLOOKUP($A45,AcctData,#REF!,0)</f>
        <v>#NAME?</v>
      </c>
      <c r="K45" s="10" t="e">
        <f>VLOOKUP($A45,AcctData,#REF!,0)</f>
        <v>#NAME?</v>
      </c>
      <c r="L45" s="10" t="e">
        <f>VLOOKUP($A45,AcctData,#REF!,0)</f>
        <v>#NAME?</v>
      </c>
      <c r="M45" s="10" t="e">
        <f>VLOOKUP($A45,AcctData,#REF!,0)</f>
        <v>#NAME?</v>
      </c>
      <c r="N45" s="10" t="e">
        <f>VLOOKUP($A45,AcctData,#REF!,0)</f>
        <v>#NAME?</v>
      </c>
      <c r="O45" s="10" t="e">
        <f>VLOOKUP($A45,AcctData,#REF!,0)</f>
        <v>#NAME?</v>
      </c>
      <c r="P45" s="10" t="e">
        <f>VLOOKUP($A45,AcctData,#REF!,0)</f>
        <v>#NAME?</v>
      </c>
      <c r="Q45" s="10" t="e">
        <f t="shared" si="5"/>
        <v>#NAME?</v>
      </c>
      <c r="R45" s="5"/>
      <c r="T45" s="26"/>
      <c r="U45" s="92" t="e">
        <f t="shared" si="2"/>
        <v>#NAME?</v>
      </c>
      <c r="V45" s="92">
        <v>3382573</v>
      </c>
    </row>
    <row r="46" spans="1:22" outlineLevel="1">
      <c r="A46" s="63">
        <v>51300</v>
      </c>
      <c r="B46" s="4"/>
      <c r="C46" t="e">
        <f t="shared" si="4"/>
        <v>#NAME?</v>
      </c>
      <c r="E46" s="10" t="e">
        <f>VLOOKUP($A46,AcctData,#REF!,0)</f>
        <v>#NAME?</v>
      </c>
      <c r="F46" s="10" t="e">
        <f>VLOOKUP($A46,AcctData,#REF!,0)</f>
        <v>#NAME?</v>
      </c>
      <c r="G46" s="10" t="e">
        <f>VLOOKUP($A46,AcctData,#REF!,0)</f>
        <v>#NAME?</v>
      </c>
      <c r="H46" s="10" t="e">
        <f>VLOOKUP($A46,AcctData,#REF!,0)</f>
        <v>#NAME?</v>
      </c>
      <c r="I46" s="10" t="e">
        <f>VLOOKUP($A46,AcctData,#REF!,0)</f>
        <v>#NAME?</v>
      </c>
      <c r="J46" s="10" t="e">
        <f>VLOOKUP($A46,AcctData,#REF!,0)</f>
        <v>#NAME?</v>
      </c>
      <c r="K46" s="10" t="e">
        <f>VLOOKUP($A46,AcctData,#REF!,0)</f>
        <v>#NAME?</v>
      </c>
      <c r="L46" s="10" t="e">
        <f>VLOOKUP($A46,AcctData,#REF!,0)</f>
        <v>#NAME?</v>
      </c>
      <c r="M46" s="10" t="e">
        <f>VLOOKUP($A46,AcctData,#REF!,0)</f>
        <v>#NAME?</v>
      </c>
      <c r="N46" s="10" t="e">
        <f>VLOOKUP($A46,AcctData,#REF!,0)</f>
        <v>#NAME?</v>
      </c>
      <c r="O46" s="10" t="e">
        <f>VLOOKUP($A46,AcctData,#REF!,0)</f>
        <v>#NAME?</v>
      </c>
      <c r="P46" s="10" t="e">
        <f>VLOOKUP($A46,AcctData,#REF!,0)</f>
        <v>#NAME?</v>
      </c>
      <c r="Q46" s="10" t="e">
        <f t="shared" si="5"/>
        <v>#NAME?</v>
      </c>
      <c r="R46" s="5"/>
      <c r="T46" s="26"/>
      <c r="U46" s="92" t="e">
        <f t="shared" si="2"/>
        <v>#NAME?</v>
      </c>
      <c r="V46" s="92">
        <v>879673</v>
      </c>
    </row>
    <row r="47" spans="1:22" outlineLevel="1">
      <c r="A47" s="63">
        <v>51400</v>
      </c>
      <c r="B47" s="4"/>
      <c r="C47" t="e">
        <f t="shared" si="4"/>
        <v>#NAME?</v>
      </c>
      <c r="E47" s="10" t="e">
        <f>VLOOKUP($A47,AcctData,#REF!,0)</f>
        <v>#NAME?</v>
      </c>
      <c r="F47" s="10" t="e">
        <f>VLOOKUP($A47,AcctData,#REF!,0)</f>
        <v>#NAME?</v>
      </c>
      <c r="G47" s="10" t="e">
        <f>VLOOKUP($A47,AcctData,#REF!,0)</f>
        <v>#NAME?</v>
      </c>
      <c r="H47" s="10" t="e">
        <f>VLOOKUP($A47,AcctData,#REF!,0)</f>
        <v>#NAME?</v>
      </c>
      <c r="I47" s="10" t="e">
        <f>VLOOKUP($A47,AcctData,#REF!,0)</f>
        <v>#NAME?</v>
      </c>
      <c r="J47" s="10" t="e">
        <f>VLOOKUP($A47,AcctData,#REF!,0)</f>
        <v>#NAME?</v>
      </c>
      <c r="K47" s="10" t="e">
        <f>VLOOKUP($A47,AcctData,#REF!,0)</f>
        <v>#NAME?</v>
      </c>
      <c r="L47" s="10" t="e">
        <f>VLOOKUP($A47,AcctData,#REF!,0)</f>
        <v>#NAME?</v>
      </c>
      <c r="M47" s="10" t="e">
        <f>VLOOKUP($A47,AcctData,#REF!,0)</f>
        <v>#NAME?</v>
      </c>
      <c r="N47" s="10" t="e">
        <f>VLOOKUP($A47,AcctData,#REF!,0)</f>
        <v>#NAME?</v>
      </c>
      <c r="O47" s="10" t="e">
        <f>VLOOKUP($A47,AcctData,#REF!,0)</f>
        <v>#NAME?</v>
      </c>
      <c r="P47" s="10" t="e">
        <f>VLOOKUP($A47,AcctData,#REF!,0)</f>
        <v>#NAME?</v>
      </c>
      <c r="Q47" s="10" t="e">
        <f t="shared" si="5"/>
        <v>#NAME?</v>
      </c>
      <c r="R47" s="5"/>
      <c r="T47" s="26"/>
      <c r="U47" s="92" t="e">
        <f t="shared" si="2"/>
        <v>#NAME?</v>
      </c>
      <c r="V47" s="92">
        <v>33429</v>
      </c>
    </row>
    <row r="48" spans="1:22" outlineLevel="1">
      <c r="A48" s="63">
        <v>51500</v>
      </c>
      <c r="B48" s="4"/>
      <c r="C48" t="e">
        <f t="shared" si="4"/>
        <v>#NAME?</v>
      </c>
      <c r="E48" s="10" t="e">
        <f>VLOOKUP($A48,AcctData,#REF!,0)</f>
        <v>#NAME?</v>
      </c>
      <c r="F48" s="10" t="e">
        <f>VLOOKUP($A48,AcctData,#REF!,0)</f>
        <v>#NAME?</v>
      </c>
      <c r="G48" s="10" t="e">
        <f>VLOOKUP($A48,AcctData,#REF!,0)</f>
        <v>#NAME?</v>
      </c>
      <c r="H48" s="10" t="e">
        <f>VLOOKUP($A48,AcctData,#REF!,0)</f>
        <v>#NAME?</v>
      </c>
      <c r="I48" s="10" t="e">
        <f>VLOOKUP($A48,AcctData,#REF!,0)</f>
        <v>#NAME?</v>
      </c>
      <c r="J48" s="10" t="e">
        <f>VLOOKUP($A48,AcctData,#REF!,0)</f>
        <v>#NAME?</v>
      </c>
      <c r="K48" s="10" t="e">
        <f>VLOOKUP($A48,AcctData,#REF!,0)</f>
        <v>#NAME?</v>
      </c>
      <c r="L48" s="10" t="e">
        <f>VLOOKUP($A48,AcctData,#REF!,0)</f>
        <v>#NAME?</v>
      </c>
      <c r="M48" s="10" t="e">
        <f>VLOOKUP($A48,AcctData,#REF!,0)</f>
        <v>#NAME?</v>
      </c>
      <c r="N48" s="10" t="e">
        <f>VLOOKUP($A48,AcctData,#REF!,0)</f>
        <v>#NAME?</v>
      </c>
      <c r="O48" s="10" t="e">
        <f>VLOOKUP($A48,AcctData,#REF!,0)</f>
        <v>#NAME?</v>
      </c>
      <c r="P48" s="10" t="e">
        <f>VLOOKUP($A48,AcctData,#REF!,0)</f>
        <v>#NAME?</v>
      </c>
      <c r="Q48" s="10" t="e">
        <f t="shared" si="5"/>
        <v>#NAME?</v>
      </c>
      <c r="R48" s="5"/>
      <c r="T48" s="26"/>
      <c r="U48" s="92" t="e">
        <f t="shared" si="2"/>
        <v>#NAME?</v>
      </c>
      <c r="V48" s="92">
        <v>1126488</v>
      </c>
    </row>
    <row r="49" spans="1:22" outlineLevel="1">
      <c r="A49" s="63">
        <v>51600</v>
      </c>
      <c r="B49" s="4"/>
      <c r="C49" t="e">
        <f t="shared" si="4"/>
        <v>#NAME?</v>
      </c>
      <c r="E49" s="10" t="e">
        <f>VLOOKUP($A49,AcctData,#REF!,0)</f>
        <v>#NAME?</v>
      </c>
      <c r="F49" s="10" t="e">
        <f>VLOOKUP($A49,AcctData,#REF!,0)</f>
        <v>#NAME?</v>
      </c>
      <c r="G49" s="10" t="e">
        <f>VLOOKUP($A49,AcctData,#REF!,0)</f>
        <v>#NAME?</v>
      </c>
      <c r="H49" s="10" t="e">
        <f>VLOOKUP($A49,AcctData,#REF!,0)</f>
        <v>#NAME?</v>
      </c>
      <c r="I49" s="10" t="e">
        <f>VLOOKUP($A49,AcctData,#REF!,0)</f>
        <v>#NAME?</v>
      </c>
      <c r="J49" s="10" t="e">
        <f>VLOOKUP($A49,AcctData,#REF!,0)</f>
        <v>#NAME?</v>
      </c>
      <c r="K49" s="10" t="e">
        <f>VLOOKUP($A49,AcctData,#REF!,0)</f>
        <v>#NAME?</v>
      </c>
      <c r="L49" s="10" t="e">
        <f>VLOOKUP($A49,AcctData,#REF!,0)</f>
        <v>#NAME?</v>
      </c>
      <c r="M49" s="10" t="e">
        <f>VLOOKUP($A49,AcctData,#REF!,0)</f>
        <v>#NAME?</v>
      </c>
      <c r="N49" s="10" t="e">
        <f>VLOOKUP($A49,AcctData,#REF!,0)</f>
        <v>#NAME?</v>
      </c>
      <c r="O49" s="10" t="e">
        <f>VLOOKUP($A49,AcctData,#REF!,0)</f>
        <v>#NAME?</v>
      </c>
      <c r="P49" s="10" t="e">
        <f>VLOOKUP($A49,AcctData,#REF!,0)</f>
        <v>#NAME?</v>
      </c>
      <c r="Q49" s="10" t="e">
        <f t="shared" si="5"/>
        <v>#NAME?</v>
      </c>
      <c r="R49" s="5"/>
      <c r="U49" s="92" t="e">
        <f t="shared" si="2"/>
        <v>#NAME?</v>
      </c>
    </row>
    <row r="50" spans="1:22" outlineLevel="1">
      <c r="A50" s="63">
        <v>51650</v>
      </c>
      <c r="B50" s="4"/>
      <c r="C50" t="e">
        <f>VLOOKUP(A50,LookupB,2,FALSE)</f>
        <v>#NAME?</v>
      </c>
      <c r="E50" s="10" t="e">
        <f>VLOOKUP($A50,AcctData,#REF!,0)</f>
        <v>#NAME?</v>
      </c>
      <c r="F50" s="10" t="e">
        <f>VLOOKUP($A50,AcctData,#REF!,0)</f>
        <v>#NAME?</v>
      </c>
      <c r="G50" s="10" t="e">
        <f>VLOOKUP($A50,AcctData,#REF!,0)</f>
        <v>#NAME?</v>
      </c>
      <c r="H50" s="10" t="e">
        <f>VLOOKUP($A50,AcctData,#REF!,0)</f>
        <v>#NAME?</v>
      </c>
      <c r="I50" s="10" t="e">
        <f>VLOOKUP($A50,AcctData,#REF!,0)</f>
        <v>#NAME?</v>
      </c>
      <c r="J50" s="10" t="e">
        <f>VLOOKUP($A50,AcctData,#REF!,0)</f>
        <v>#NAME?</v>
      </c>
      <c r="K50" s="10" t="e">
        <f>VLOOKUP($A50,AcctData,#REF!,0)</f>
        <v>#NAME?</v>
      </c>
      <c r="L50" s="10" t="e">
        <f>VLOOKUP($A50,AcctData,#REF!,0)</f>
        <v>#NAME?</v>
      </c>
      <c r="M50" s="10" t="e">
        <f>VLOOKUP($A50,AcctData,#REF!,0)</f>
        <v>#NAME?</v>
      </c>
      <c r="N50" s="10" t="e">
        <f>VLOOKUP($A50,AcctData,#REF!,0)</f>
        <v>#NAME?</v>
      </c>
      <c r="O50" s="10" t="e">
        <f>VLOOKUP($A50,AcctData,#REF!,0)</f>
        <v>#NAME?</v>
      </c>
      <c r="P50" s="10" t="e">
        <f>VLOOKUP($A50,AcctData,#REF!,0)</f>
        <v>#NAME?</v>
      </c>
      <c r="Q50" s="10" t="e">
        <f>SUM(E50:P50)</f>
        <v>#NAME?</v>
      </c>
      <c r="R50" s="5"/>
      <c r="U50" s="92" t="e">
        <f t="shared" si="2"/>
        <v>#NAME?</v>
      </c>
      <c r="V50" s="92">
        <v>874693</v>
      </c>
    </row>
    <row r="51" spans="1:22" outlineLevel="1">
      <c r="A51" s="63">
        <v>51700</v>
      </c>
      <c r="B51" s="4"/>
      <c r="C51" t="e">
        <f t="shared" si="4"/>
        <v>#NAME?</v>
      </c>
      <c r="E51" s="10" t="e">
        <f>VLOOKUP($A51,AcctData,#REF!,0)</f>
        <v>#NAME?</v>
      </c>
      <c r="F51" s="10" t="e">
        <f>VLOOKUP($A51,AcctData,#REF!,0)</f>
        <v>#NAME?</v>
      </c>
      <c r="G51" s="10" t="e">
        <f>VLOOKUP($A51,AcctData,#REF!,0)</f>
        <v>#NAME?</v>
      </c>
      <c r="H51" s="10" t="e">
        <f>VLOOKUP($A51,AcctData,#REF!,0)</f>
        <v>#NAME?</v>
      </c>
      <c r="I51" s="10" t="e">
        <f>VLOOKUP($A51,AcctData,#REF!,0)</f>
        <v>#NAME?</v>
      </c>
      <c r="J51" s="10" t="e">
        <f>VLOOKUP($A51,AcctData,#REF!,0)</f>
        <v>#NAME?</v>
      </c>
      <c r="K51" s="10" t="e">
        <f>VLOOKUP($A51,AcctData,#REF!,0)</f>
        <v>#NAME?</v>
      </c>
      <c r="L51" s="10" t="e">
        <f>VLOOKUP($A51,AcctData,#REF!,0)</f>
        <v>#NAME?</v>
      </c>
      <c r="M51" s="10" t="e">
        <f>VLOOKUP($A51,AcctData,#REF!,0)</f>
        <v>#NAME?</v>
      </c>
      <c r="N51" s="10" t="e">
        <f>VLOOKUP($A51,AcctData,#REF!,0)</f>
        <v>#NAME?</v>
      </c>
      <c r="O51" s="10" t="e">
        <f>VLOOKUP($A51,AcctData,#REF!,0)</f>
        <v>#NAME?</v>
      </c>
      <c r="P51" s="10" t="e">
        <f>VLOOKUP($A51,AcctData,#REF!,0)</f>
        <v>#NAME?</v>
      </c>
      <c r="Q51" s="10" t="e">
        <f t="shared" si="5"/>
        <v>#NAME?</v>
      </c>
      <c r="R51" s="5"/>
      <c r="U51" s="92" t="e">
        <f t="shared" si="2"/>
        <v>#NAME?</v>
      </c>
      <c r="V51" s="92">
        <v>1693645</v>
      </c>
    </row>
    <row r="52" spans="1:22" outlineLevel="1">
      <c r="A52" s="63">
        <v>51800</v>
      </c>
      <c r="B52" s="4"/>
      <c r="C52" t="e">
        <f t="shared" si="4"/>
        <v>#NAME?</v>
      </c>
      <c r="E52" s="10" t="e">
        <f>VLOOKUP($A52,AcctData,#REF!,0)</f>
        <v>#NAME?</v>
      </c>
      <c r="F52" s="10" t="e">
        <f>VLOOKUP($A52,AcctData,#REF!,0)</f>
        <v>#NAME?</v>
      </c>
      <c r="G52" s="10" t="e">
        <f>VLOOKUP($A52,AcctData,#REF!,0)</f>
        <v>#NAME?</v>
      </c>
      <c r="H52" s="10" t="e">
        <f>VLOOKUP($A52,AcctData,#REF!,0)</f>
        <v>#NAME?</v>
      </c>
      <c r="I52" s="10" t="e">
        <f>VLOOKUP($A52,AcctData,#REF!,0)</f>
        <v>#NAME?</v>
      </c>
      <c r="J52" s="10" t="e">
        <f>VLOOKUP($A52,AcctData,#REF!,0)</f>
        <v>#NAME?</v>
      </c>
      <c r="K52" s="10" t="e">
        <f>VLOOKUP($A52,AcctData,#REF!,0)</f>
        <v>#NAME?</v>
      </c>
      <c r="L52" s="10" t="e">
        <f>VLOOKUP($A52,AcctData,#REF!,0)</f>
        <v>#NAME?</v>
      </c>
      <c r="M52" s="10" t="e">
        <f>VLOOKUP($A52,AcctData,#REF!,0)</f>
        <v>#NAME?</v>
      </c>
      <c r="N52" s="10" t="e">
        <f>VLOOKUP($A52,AcctData,#REF!,0)</f>
        <v>#NAME?</v>
      </c>
      <c r="O52" s="10" t="e">
        <f>VLOOKUP($A52,AcctData,#REF!,0)</f>
        <v>#NAME?</v>
      </c>
      <c r="P52" s="10" t="e">
        <f>VLOOKUP($A52,AcctData,#REF!,0)</f>
        <v>#NAME?</v>
      </c>
      <c r="Q52" s="10" t="e">
        <f t="shared" si="5"/>
        <v>#NAME?</v>
      </c>
      <c r="R52" s="5"/>
      <c r="U52" s="92" t="e">
        <f t="shared" si="2"/>
        <v>#NAME?</v>
      </c>
      <c r="V52" s="92">
        <v>15165</v>
      </c>
    </row>
    <row r="53" spans="1:22" ht="8.25" customHeight="1" outlineLevel="1">
      <c r="A53" s="8"/>
      <c r="B53" s="4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5"/>
      <c r="U53" s="92">
        <f t="shared" si="2"/>
        <v>0</v>
      </c>
    </row>
    <row r="54" spans="1:22">
      <c r="A54" s="3"/>
      <c r="B54" s="40"/>
      <c r="C54" s="12"/>
      <c r="D54" s="40" t="s">
        <v>2</v>
      </c>
      <c r="E54" s="41" t="e">
        <f t="shared" ref="E54:Q54" si="6">SUM(E44:E52)</f>
        <v>#NAME?</v>
      </c>
      <c r="F54" s="41" t="e">
        <f t="shared" si="6"/>
        <v>#NAME?</v>
      </c>
      <c r="G54" s="41" t="e">
        <f t="shared" si="6"/>
        <v>#NAME?</v>
      </c>
      <c r="H54" s="41" t="e">
        <f t="shared" si="6"/>
        <v>#NAME?</v>
      </c>
      <c r="I54" s="41" t="e">
        <f t="shared" si="6"/>
        <v>#NAME?</v>
      </c>
      <c r="J54" s="41" t="e">
        <f t="shared" si="6"/>
        <v>#NAME?</v>
      </c>
      <c r="K54" s="41" t="e">
        <f t="shared" si="6"/>
        <v>#NAME?</v>
      </c>
      <c r="L54" s="41" t="e">
        <f t="shared" si="6"/>
        <v>#NAME?</v>
      </c>
      <c r="M54" s="41" t="e">
        <f t="shared" si="6"/>
        <v>#NAME?</v>
      </c>
      <c r="N54" s="41" t="e">
        <f t="shared" si="6"/>
        <v>#NAME?</v>
      </c>
      <c r="O54" s="41" t="e">
        <f t="shared" si="6"/>
        <v>#NAME?</v>
      </c>
      <c r="P54" s="41" t="e">
        <f t="shared" si="6"/>
        <v>#NAME?</v>
      </c>
      <c r="Q54" s="41" t="e">
        <f t="shared" si="6"/>
        <v>#NAME?</v>
      </c>
      <c r="R54" s="5"/>
      <c r="S54" s="47"/>
      <c r="T54" s="47"/>
      <c r="U54" s="92" t="e">
        <f t="shared" si="2"/>
        <v>#NAME?</v>
      </c>
      <c r="V54" s="92">
        <v>18435406</v>
      </c>
    </row>
    <row r="55" spans="1:22">
      <c r="A55" s="3"/>
      <c r="B55" s="4"/>
      <c r="C55" s="4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7"/>
      <c r="R55" s="5"/>
      <c r="U55" s="92">
        <f t="shared" si="2"/>
        <v>0</v>
      </c>
    </row>
    <row r="56" spans="1:22" outlineLevel="1">
      <c r="A56" s="3"/>
      <c r="B56" s="42" t="s">
        <v>3</v>
      </c>
      <c r="C56" s="4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7"/>
      <c r="R56" s="5"/>
      <c r="U56" s="92">
        <f t="shared" si="2"/>
        <v>0</v>
      </c>
    </row>
    <row r="57" spans="1:22" outlineLevel="1">
      <c r="A57" s="63">
        <v>52000</v>
      </c>
      <c r="B57" s="4"/>
      <c r="C57" t="e">
        <f t="shared" ref="C57:C90" si="7">VLOOKUP(A57,LookupB,2,FALSE)</f>
        <v>#NAME?</v>
      </c>
      <c r="E57" s="10" t="e">
        <f>VLOOKUP($A57,AcctData,#REF!,0)</f>
        <v>#NAME?</v>
      </c>
      <c r="F57" s="10" t="e">
        <f>VLOOKUP($A57,AcctData,#REF!,0)</f>
        <v>#NAME?</v>
      </c>
      <c r="G57" s="10" t="e">
        <f>VLOOKUP($A57,AcctData,#REF!,0)</f>
        <v>#NAME?</v>
      </c>
      <c r="H57" s="10" t="e">
        <f>VLOOKUP($A57,AcctData,#REF!,0)</f>
        <v>#NAME?</v>
      </c>
      <c r="I57" s="10" t="e">
        <f>VLOOKUP($A57,AcctData,#REF!,0)</f>
        <v>#NAME?</v>
      </c>
      <c r="J57" s="10" t="e">
        <f>VLOOKUP($A57,AcctData,#REF!,0)</f>
        <v>#NAME?</v>
      </c>
      <c r="K57" s="10" t="e">
        <f>VLOOKUP($A57,AcctData,#REF!,0)</f>
        <v>#NAME?</v>
      </c>
      <c r="L57" s="10" t="e">
        <f>VLOOKUP($A57,AcctData,#REF!,0)</f>
        <v>#NAME?</v>
      </c>
      <c r="M57" s="10" t="e">
        <f>VLOOKUP($A57,AcctData,#REF!,0)</f>
        <v>#NAME?</v>
      </c>
      <c r="N57" s="10" t="e">
        <f>VLOOKUP($A57,AcctData,#REF!,0)</f>
        <v>#NAME?</v>
      </c>
      <c r="O57" s="10" t="e">
        <f>VLOOKUP($A57,AcctData,#REF!,0)</f>
        <v>#NAME?</v>
      </c>
      <c r="P57" s="10" t="e">
        <f>VLOOKUP($A57,AcctData,#REF!,0)</f>
        <v>#NAME?</v>
      </c>
      <c r="Q57" s="10" t="e">
        <f t="shared" ref="Q57:Q90" si="8">SUM(E57:P57)</f>
        <v>#NAME?</v>
      </c>
      <c r="R57" s="49"/>
      <c r="U57" s="92" t="e">
        <f t="shared" si="2"/>
        <v>#NAME?</v>
      </c>
      <c r="V57" s="92">
        <v>6600</v>
      </c>
    </row>
    <row r="58" spans="1:22" outlineLevel="1">
      <c r="A58" s="63">
        <v>52100</v>
      </c>
      <c r="B58" s="4"/>
      <c r="C58" t="e">
        <f t="shared" si="7"/>
        <v>#NAME?</v>
      </c>
      <c r="E58" s="10" t="e">
        <f>VLOOKUP($A58,AcctData,#REF!,0)</f>
        <v>#NAME?</v>
      </c>
      <c r="F58" s="10" t="e">
        <f>VLOOKUP($A58,AcctData,#REF!,0)</f>
        <v>#NAME?</v>
      </c>
      <c r="G58" s="10" t="e">
        <f>VLOOKUP($A58,AcctData,#REF!,0)</f>
        <v>#NAME?</v>
      </c>
      <c r="H58" s="10" t="e">
        <f>VLOOKUP($A58,AcctData,#REF!,0)</f>
        <v>#NAME?</v>
      </c>
      <c r="I58" s="10" t="e">
        <f>VLOOKUP($A58,AcctData,#REF!,0)</f>
        <v>#NAME?</v>
      </c>
      <c r="J58" s="10" t="e">
        <f>VLOOKUP($A58,AcctData,#REF!,0)</f>
        <v>#NAME?</v>
      </c>
      <c r="K58" s="10" t="e">
        <f>VLOOKUP($A58,AcctData,#REF!,0)</f>
        <v>#NAME?</v>
      </c>
      <c r="L58" s="10" t="e">
        <f>VLOOKUP($A58,AcctData,#REF!,0)</f>
        <v>#NAME?</v>
      </c>
      <c r="M58" s="10" t="e">
        <f>VLOOKUP($A58,AcctData,#REF!,0)</f>
        <v>#NAME?</v>
      </c>
      <c r="N58" s="10" t="e">
        <f>VLOOKUP($A58,AcctData,#REF!,0)</f>
        <v>#NAME?</v>
      </c>
      <c r="O58" s="10" t="e">
        <f>VLOOKUP($A58,AcctData,#REF!,0)</f>
        <v>#NAME?</v>
      </c>
      <c r="P58" s="10" t="e">
        <f>VLOOKUP($A58,AcctData,#REF!,0)</f>
        <v>#NAME?</v>
      </c>
      <c r="Q58" s="10" t="e">
        <f t="shared" si="8"/>
        <v>#NAME?</v>
      </c>
      <c r="R58" s="49"/>
      <c r="U58" s="92" t="e">
        <f t="shared" si="2"/>
        <v>#NAME?</v>
      </c>
      <c r="V58" s="92">
        <v>56920</v>
      </c>
    </row>
    <row r="59" spans="1:22" outlineLevel="1">
      <c r="A59" s="63">
        <v>52200</v>
      </c>
      <c r="B59" s="4"/>
      <c r="C59" t="e">
        <f t="shared" si="7"/>
        <v>#NAME?</v>
      </c>
      <c r="E59" s="10" t="e">
        <f>VLOOKUP($A59,AcctData,#REF!,0)</f>
        <v>#NAME?</v>
      </c>
      <c r="F59" s="10" t="e">
        <f>VLOOKUP($A59,AcctData,#REF!,0)</f>
        <v>#NAME?</v>
      </c>
      <c r="G59" s="10" t="e">
        <f>VLOOKUP($A59,AcctData,#REF!,0)</f>
        <v>#NAME?</v>
      </c>
      <c r="H59" s="10" t="e">
        <f>VLOOKUP($A59,AcctData,#REF!,0)</f>
        <v>#NAME?</v>
      </c>
      <c r="I59" s="10" t="e">
        <f>VLOOKUP($A59,AcctData,#REF!,0)</f>
        <v>#NAME?</v>
      </c>
      <c r="J59" s="10" t="e">
        <f>VLOOKUP($A59,AcctData,#REF!,0)</f>
        <v>#NAME?</v>
      </c>
      <c r="K59" s="10" t="e">
        <f>VLOOKUP($A59,AcctData,#REF!,0)</f>
        <v>#NAME?</v>
      </c>
      <c r="L59" s="10" t="e">
        <f>VLOOKUP($A59,AcctData,#REF!,0)</f>
        <v>#NAME?</v>
      </c>
      <c r="M59" s="10" t="e">
        <f>VLOOKUP($A59,AcctData,#REF!,0)</f>
        <v>#NAME?</v>
      </c>
      <c r="N59" s="10" t="e">
        <f>VLOOKUP($A59,AcctData,#REF!,0)</f>
        <v>#NAME?</v>
      </c>
      <c r="O59" s="10" t="e">
        <f>VLOOKUP($A59,AcctData,#REF!,0)</f>
        <v>#NAME?</v>
      </c>
      <c r="P59" s="10" t="e">
        <f>VLOOKUP($A59,AcctData,#REF!,0)</f>
        <v>#NAME?</v>
      </c>
      <c r="Q59" s="10" t="e">
        <f t="shared" si="8"/>
        <v>#NAME?</v>
      </c>
      <c r="R59" s="49"/>
      <c r="U59" s="92" t="e">
        <f t="shared" si="2"/>
        <v>#NAME?</v>
      </c>
      <c r="V59" s="92">
        <v>9470</v>
      </c>
    </row>
    <row r="60" spans="1:22" outlineLevel="1">
      <c r="A60" s="63">
        <v>52300</v>
      </c>
      <c r="B60" s="4"/>
      <c r="C60" t="e">
        <f t="shared" si="7"/>
        <v>#NAME?</v>
      </c>
      <c r="E60" s="10" t="e">
        <f>VLOOKUP($A60,AcctData,#REF!,0)</f>
        <v>#NAME?</v>
      </c>
      <c r="F60" s="10" t="e">
        <f>VLOOKUP($A60,AcctData,#REF!,0)</f>
        <v>#NAME?</v>
      </c>
      <c r="G60" s="10" t="e">
        <f>VLOOKUP($A60,AcctData,#REF!,0)</f>
        <v>#NAME?</v>
      </c>
      <c r="H60" s="10" t="e">
        <f>VLOOKUP($A60,AcctData,#REF!,0)</f>
        <v>#NAME?</v>
      </c>
      <c r="I60" s="10" t="e">
        <f>VLOOKUP($A60,AcctData,#REF!,0)</f>
        <v>#NAME?</v>
      </c>
      <c r="J60" s="10" t="e">
        <f>VLOOKUP($A60,AcctData,#REF!,0)</f>
        <v>#NAME?</v>
      </c>
      <c r="K60" s="10" t="e">
        <f>VLOOKUP($A60,AcctData,#REF!,0)</f>
        <v>#NAME?</v>
      </c>
      <c r="L60" s="10" t="e">
        <f>VLOOKUP($A60,AcctData,#REF!,0)</f>
        <v>#NAME?</v>
      </c>
      <c r="M60" s="10" t="e">
        <f>VLOOKUP($A60,AcctData,#REF!,0)</f>
        <v>#NAME?</v>
      </c>
      <c r="N60" s="10" t="e">
        <f>VLOOKUP($A60,AcctData,#REF!,0)</f>
        <v>#NAME?</v>
      </c>
      <c r="O60" s="10" t="e">
        <f>VLOOKUP($A60,AcctData,#REF!,0)</f>
        <v>#NAME?</v>
      </c>
      <c r="P60" s="10" t="e">
        <f>VLOOKUP($A60,AcctData,#REF!,0)</f>
        <v>#NAME?</v>
      </c>
      <c r="Q60" s="10" t="e">
        <f t="shared" si="8"/>
        <v>#NAME?</v>
      </c>
      <c r="R60" s="49"/>
      <c r="U60" s="92" t="e">
        <f t="shared" si="2"/>
        <v>#NAME?</v>
      </c>
      <c r="V60" s="92">
        <v>361</v>
      </c>
    </row>
    <row r="61" spans="1:22" outlineLevel="1">
      <c r="A61" s="63">
        <v>52500</v>
      </c>
      <c r="B61" s="4"/>
      <c r="C61" t="e">
        <f t="shared" si="7"/>
        <v>#NAME?</v>
      </c>
      <c r="E61" s="10" t="e">
        <f>VLOOKUP($A61,AcctData,#REF!,0)</f>
        <v>#NAME?</v>
      </c>
      <c r="F61" s="10" t="e">
        <f>VLOOKUP($A61,AcctData,#REF!,0)</f>
        <v>#NAME?</v>
      </c>
      <c r="G61" s="10" t="e">
        <f>VLOOKUP($A61,AcctData,#REF!,0)</f>
        <v>#NAME?</v>
      </c>
      <c r="H61" s="10" t="e">
        <f>VLOOKUP($A61,AcctData,#REF!,0)</f>
        <v>#NAME?</v>
      </c>
      <c r="I61" s="10" t="e">
        <f>VLOOKUP($A61,AcctData,#REF!,0)</f>
        <v>#NAME?</v>
      </c>
      <c r="J61" s="10" t="e">
        <f>VLOOKUP($A61,AcctData,#REF!,0)</f>
        <v>#NAME?</v>
      </c>
      <c r="K61" s="10" t="e">
        <f>VLOOKUP($A61,AcctData,#REF!,0)</f>
        <v>#NAME?</v>
      </c>
      <c r="L61" s="10" t="e">
        <f>VLOOKUP($A61,AcctData,#REF!,0)</f>
        <v>#NAME?</v>
      </c>
      <c r="M61" s="10" t="e">
        <f>VLOOKUP($A61,AcctData,#REF!,0)</f>
        <v>#NAME?</v>
      </c>
      <c r="N61" s="10" t="e">
        <f>VLOOKUP($A61,AcctData,#REF!,0)</f>
        <v>#NAME?</v>
      </c>
      <c r="O61" s="10" t="e">
        <f>VLOOKUP($A61,AcctData,#REF!,0)</f>
        <v>#NAME?</v>
      </c>
      <c r="P61" s="10" t="e">
        <f>VLOOKUP($A61,AcctData,#REF!,0)</f>
        <v>#NAME?</v>
      </c>
      <c r="Q61" s="10" t="e">
        <f t="shared" si="8"/>
        <v>#NAME?</v>
      </c>
      <c r="R61" s="49"/>
      <c r="U61" s="92" t="e">
        <f t="shared" si="2"/>
        <v>#NAME?</v>
      </c>
      <c r="V61" s="92">
        <v>17000</v>
      </c>
    </row>
    <row r="62" spans="1:22" outlineLevel="1">
      <c r="A62" s="63">
        <v>52600</v>
      </c>
      <c r="B62" s="4"/>
      <c r="C62" t="e">
        <f t="shared" si="7"/>
        <v>#NAME?</v>
      </c>
      <c r="E62" s="10" t="e">
        <f>VLOOKUP($A62,AcctData,#REF!,0)</f>
        <v>#NAME?</v>
      </c>
      <c r="F62" s="10" t="e">
        <f>VLOOKUP($A62,AcctData,#REF!,0)</f>
        <v>#NAME?</v>
      </c>
      <c r="G62" s="10" t="e">
        <f>VLOOKUP($A62,AcctData,#REF!,0)</f>
        <v>#NAME?</v>
      </c>
      <c r="H62" s="10" t="e">
        <f>VLOOKUP($A62,AcctData,#REF!,0)</f>
        <v>#NAME?</v>
      </c>
      <c r="I62" s="10" t="e">
        <f>VLOOKUP($A62,AcctData,#REF!,0)</f>
        <v>#NAME?</v>
      </c>
      <c r="J62" s="10" t="e">
        <f>VLOOKUP($A62,AcctData,#REF!,0)</f>
        <v>#NAME?</v>
      </c>
      <c r="K62" s="10" t="e">
        <f>VLOOKUP($A62,AcctData,#REF!,0)</f>
        <v>#NAME?</v>
      </c>
      <c r="L62" s="10" t="e">
        <f>VLOOKUP($A62,AcctData,#REF!,0)</f>
        <v>#NAME?</v>
      </c>
      <c r="M62" s="10" t="e">
        <f>VLOOKUP($A62,AcctData,#REF!,0)</f>
        <v>#NAME?</v>
      </c>
      <c r="N62" s="10" t="e">
        <f>VLOOKUP($A62,AcctData,#REF!,0)</f>
        <v>#NAME?</v>
      </c>
      <c r="O62" s="10" t="e">
        <f>VLOOKUP($A62,AcctData,#REF!,0)</f>
        <v>#NAME?</v>
      </c>
      <c r="P62" s="10" t="e">
        <f>VLOOKUP($A62,AcctData,#REF!,0)</f>
        <v>#NAME?</v>
      </c>
      <c r="Q62" s="10" t="e">
        <f t="shared" si="8"/>
        <v>#NAME?</v>
      </c>
      <c r="R62" s="49"/>
      <c r="U62" s="92" t="e">
        <f t="shared" si="2"/>
        <v>#NAME?</v>
      </c>
      <c r="V62" s="92">
        <v>39989</v>
      </c>
    </row>
    <row r="63" spans="1:22" outlineLevel="1">
      <c r="A63" s="63">
        <v>52700</v>
      </c>
      <c r="B63" s="4"/>
      <c r="C63" t="e">
        <f t="shared" si="7"/>
        <v>#NAME?</v>
      </c>
      <c r="E63" s="10" t="e">
        <f>VLOOKUP($A63,AcctData,#REF!,0)</f>
        <v>#NAME?</v>
      </c>
      <c r="F63" s="10" t="e">
        <f>VLOOKUP($A63,AcctData,#REF!,0)</f>
        <v>#NAME?</v>
      </c>
      <c r="G63" s="10" t="e">
        <f>VLOOKUP($A63,AcctData,#REF!,0)</f>
        <v>#NAME?</v>
      </c>
      <c r="H63" s="10" t="e">
        <f>VLOOKUP($A63,AcctData,#REF!,0)</f>
        <v>#NAME?</v>
      </c>
      <c r="I63" s="10" t="e">
        <f>VLOOKUP($A63,AcctData,#REF!,0)</f>
        <v>#NAME?</v>
      </c>
      <c r="J63" s="10" t="e">
        <f>VLOOKUP($A63,AcctData,#REF!,0)</f>
        <v>#NAME?</v>
      </c>
      <c r="K63" s="10" t="e">
        <f>VLOOKUP($A63,AcctData,#REF!,0)</f>
        <v>#NAME?</v>
      </c>
      <c r="L63" s="10" t="e">
        <f>VLOOKUP($A63,AcctData,#REF!,0)</f>
        <v>#NAME?</v>
      </c>
      <c r="M63" s="10" t="e">
        <f>VLOOKUP($A63,AcctData,#REF!,0)</f>
        <v>#NAME?</v>
      </c>
      <c r="N63" s="10" t="e">
        <f>VLOOKUP($A63,AcctData,#REF!,0)</f>
        <v>#NAME?</v>
      </c>
      <c r="O63" s="10" t="e">
        <f>VLOOKUP($A63,AcctData,#REF!,0)</f>
        <v>#NAME?</v>
      </c>
      <c r="P63" s="10" t="e">
        <f>VLOOKUP($A63,AcctData,#REF!,0)</f>
        <v>#NAME?</v>
      </c>
      <c r="Q63" s="10" t="e">
        <f t="shared" si="8"/>
        <v>#NAME?</v>
      </c>
      <c r="R63" s="49"/>
      <c r="U63" s="92" t="e">
        <f t="shared" si="2"/>
        <v>#NAME?</v>
      </c>
      <c r="V63" s="92">
        <v>24345</v>
      </c>
    </row>
    <row r="64" spans="1:22" outlineLevel="1">
      <c r="A64" s="63">
        <v>52900</v>
      </c>
      <c r="B64" s="4"/>
      <c r="C64" t="e">
        <f t="shared" si="7"/>
        <v>#NAME?</v>
      </c>
      <c r="E64" s="10" t="e">
        <f>VLOOKUP($A64,AcctData,#REF!,0)</f>
        <v>#NAME?</v>
      </c>
      <c r="F64" s="10" t="e">
        <f>VLOOKUP($A64,AcctData,#REF!,0)</f>
        <v>#NAME?</v>
      </c>
      <c r="G64" s="10" t="e">
        <f>VLOOKUP($A64,AcctData,#REF!,0)</f>
        <v>#NAME?</v>
      </c>
      <c r="H64" s="10" t="e">
        <f>VLOOKUP($A64,AcctData,#REF!,0)</f>
        <v>#NAME?</v>
      </c>
      <c r="I64" s="10" t="e">
        <f>VLOOKUP($A64,AcctData,#REF!,0)</f>
        <v>#NAME?</v>
      </c>
      <c r="J64" s="10" t="e">
        <f>VLOOKUP($A64,AcctData,#REF!,0)</f>
        <v>#NAME?</v>
      </c>
      <c r="K64" s="10" t="e">
        <f>VLOOKUP($A64,AcctData,#REF!,0)</f>
        <v>#NAME?</v>
      </c>
      <c r="L64" s="10" t="e">
        <f>VLOOKUP($A64,AcctData,#REF!,0)</f>
        <v>#NAME?</v>
      </c>
      <c r="M64" s="10" t="e">
        <f>VLOOKUP($A64,AcctData,#REF!,0)</f>
        <v>#NAME?</v>
      </c>
      <c r="N64" s="10" t="e">
        <f>VLOOKUP($A64,AcctData,#REF!,0)</f>
        <v>#NAME?</v>
      </c>
      <c r="O64" s="10" t="e">
        <f>VLOOKUP($A64,AcctData,#REF!,0)</f>
        <v>#NAME?</v>
      </c>
      <c r="P64" s="10" t="e">
        <f>VLOOKUP($A64,AcctData,#REF!,0)</f>
        <v>#NAME?</v>
      </c>
      <c r="Q64" s="10" t="e">
        <f t="shared" si="8"/>
        <v>#NAME?</v>
      </c>
      <c r="R64" s="49"/>
      <c r="U64" s="92" t="e">
        <f t="shared" si="2"/>
        <v>#NAME?</v>
      </c>
      <c r="V64" s="92">
        <v>206695</v>
      </c>
    </row>
    <row r="65" spans="1:22" outlineLevel="1">
      <c r="A65" s="63">
        <v>53000</v>
      </c>
      <c r="B65" s="4"/>
      <c r="C65" t="e">
        <f t="shared" si="7"/>
        <v>#NAME?</v>
      </c>
      <c r="E65" s="10" t="e">
        <f>VLOOKUP($A65,AcctData,#REF!,0)</f>
        <v>#NAME?</v>
      </c>
      <c r="F65" s="10" t="e">
        <f>VLOOKUP($A65,AcctData,#REF!,0)</f>
        <v>#NAME?</v>
      </c>
      <c r="G65" s="10" t="e">
        <f>VLOOKUP($A65,AcctData,#REF!,0)</f>
        <v>#NAME?</v>
      </c>
      <c r="H65" s="10" t="e">
        <f>VLOOKUP($A65,AcctData,#REF!,0)</f>
        <v>#NAME?</v>
      </c>
      <c r="I65" s="10" t="e">
        <f>VLOOKUP($A65,AcctData,#REF!,0)</f>
        <v>#NAME?</v>
      </c>
      <c r="J65" s="10" t="e">
        <f>VLOOKUP($A65,AcctData,#REF!,0)</f>
        <v>#NAME?</v>
      </c>
      <c r="K65" s="10" t="e">
        <f>VLOOKUP($A65,AcctData,#REF!,0)</f>
        <v>#NAME?</v>
      </c>
      <c r="L65" s="10" t="e">
        <f>VLOOKUP($A65,AcctData,#REF!,0)</f>
        <v>#NAME?</v>
      </c>
      <c r="M65" s="10" t="e">
        <f>VLOOKUP($A65,AcctData,#REF!,0)</f>
        <v>#NAME?</v>
      </c>
      <c r="N65" s="10" t="e">
        <f>VLOOKUP($A65,AcctData,#REF!,0)</f>
        <v>#NAME?</v>
      </c>
      <c r="O65" s="10" t="e">
        <f>VLOOKUP($A65,AcctData,#REF!,0)</f>
        <v>#NAME?</v>
      </c>
      <c r="P65" s="10" t="e">
        <f>VLOOKUP($A65,AcctData,#REF!,0)</f>
        <v>#NAME?</v>
      </c>
      <c r="Q65" s="10" t="e">
        <f t="shared" si="8"/>
        <v>#NAME?</v>
      </c>
      <c r="R65" s="49"/>
      <c r="U65" s="92" t="e">
        <f t="shared" si="2"/>
        <v>#NAME?</v>
      </c>
      <c r="V65" s="92">
        <v>131086</v>
      </c>
    </row>
    <row r="66" spans="1:22" outlineLevel="1">
      <c r="A66" s="63">
        <v>53050</v>
      </c>
      <c r="B66" s="4"/>
      <c r="C66" t="e">
        <f t="shared" si="7"/>
        <v>#NAME?</v>
      </c>
      <c r="E66" s="10" t="e">
        <f>VLOOKUP($A66,AcctData,#REF!,0)</f>
        <v>#NAME?</v>
      </c>
      <c r="F66" s="10" t="e">
        <f>VLOOKUP($A66,AcctData,#REF!,0)</f>
        <v>#NAME?</v>
      </c>
      <c r="G66" s="10" t="e">
        <f>VLOOKUP($A66,AcctData,#REF!,0)</f>
        <v>#NAME?</v>
      </c>
      <c r="H66" s="10" t="e">
        <f>VLOOKUP($A66,AcctData,#REF!,0)</f>
        <v>#NAME?</v>
      </c>
      <c r="I66" s="10" t="e">
        <f>VLOOKUP($A66,AcctData,#REF!,0)</f>
        <v>#NAME?</v>
      </c>
      <c r="J66" s="10" t="e">
        <f>VLOOKUP($A66,AcctData,#REF!,0)</f>
        <v>#NAME?</v>
      </c>
      <c r="K66" s="10" t="e">
        <f>VLOOKUP($A66,AcctData,#REF!,0)</f>
        <v>#NAME?</v>
      </c>
      <c r="L66" s="10" t="e">
        <f>VLOOKUP($A66,AcctData,#REF!,0)</f>
        <v>#NAME?</v>
      </c>
      <c r="M66" s="10" t="e">
        <f>VLOOKUP($A66,AcctData,#REF!,0)</f>
        <v>#NAME?</v>
      </c>
      <c r="N66" s="10" t="e">
        <f>VLOOKUP($A66,AcctData,#REF!,0)</f>
        <v>#NAME?</v>
      </c>
      <c r="O66" s="10" t="e">
        <f>VLOOKUP($A66,AcctData,#REF!,0)</f>
        <v>#NAME?</v>
      </c>
      <c r="P66" s="10" t="e">
        <f>VLOOKUP($A66,AcctData,#REF!,0)</f>
        <v>#NAME?</v>
      </c>
      <c r="Q66" s="10" t="e">
        <f t="shared" si="8"/>
        <v>#NAME?</v>
      </c>
      <c r="R66" s="49"/>
      <c r="U66" s="92" t="e">
        <f t="shared" si="2"/>
        <v>#NAME?</v>
      </c>
      <c r="V66" s="92">
        <v>430084</v>
      </c>
    </row>
    <row r="67" spans="1:22" outlineLevel="1">
      <c r="A67" s="63">
        <v>53100</v>
      </c>
      <c r="B67" s="4"/>
      <c r="C67" t="e">
        <f t="shared" si="7"/>
        <v>#NAME?</v>
      </c>
      <c r="E67" s="10" t="e">
        <f>VLOOKUP($A67,AcctData,#REF!,0)</f>
        <v>#NAME?</v>
      </c>
      <c r="F67" s="10" t="e">
        <f>VLOOKUP($A67,AcctData,#REF!,0)</f>
        <v>#NAME?</v>
      </c>
      <c r="G67" s="10" t="e">
        <f>VLOOKUP($A67,AcctData,#REF!,0)</f>
        <v>#NAME?</v>
      </c>
      <c r="H67" s="10" t="e">
        <f>VLOOKUP($A67,AcctData,#REF!,0)</f>
        <v>#NAME?</v>
      </c>
      <c r="I67" s="10" t="e">
        <f>VLOOKUP($A67,AcctData,#REF!,0)</f>
        <v>#NAME?</v>
      </c>
      <c r="J67" s="10" t="e">
        <f>VLOOKUP($A67,AcctData,#REF!,0)</f>
        <v>#NAME?</v>
      </c>
      <c r="K67" s="10" t="e">
        <f>VLOOKUP($A67,AcctData,#REF!,0)</f>
        <v>#NAME?</v>
      </c>
      <c r="L67" s="10" t="e">
        <f>VLOOKUP($A67,AcctData,#REF!,0)</f>
        <v>#NAME?</v>
      </c>
      <c r="M67" s="10" t="e">
        <f>VLOOKUP($A67,AcctData,#REF!,0)</f>
        <v>#NAME?</v>
      </c>
      <c r="N67" s="10" t="e">
        <f>VLOOKUP($A67,AcctData,#REF!,0)</f>
        <v>#NAME?</v>
      </c>
      <c r="O67" s="10" t="e">
        <f>VLOOKUP($A67,AcctData,#REF!,0)</f>
        <v>#NAME?</v>
      </c>
      <c r="P67" s="10" t="e">
        <f>VLOOKUP($A67,AcctData,#REF!,0)</f>
        <v>#NAME?</v>
      </c>
      <c r="Q67" s="10" t="e">
        <f t="shared" si="8"/>
        <v>#NAME?</v>
      </c>
      <c r="R67" s="49"/>
      <c r="U67" s="92" t="e">
        <f t="shared" si="2"/>
        <v>#NAME?</v>
      </c>
      <c r="V67" s="92">
        <v>32859</v>
      </c>
    </row>
    <row r="68" spans="1:22" outlineLevel="1">
      <c r="A68" s="63">
        <v>53200</v>
      </c>
      <c r="B68" s="4"/>
      <c r="C68" t="e">
        <f>VLOOKUP(A68,LookupB,2,FALSE)</f>
        <v>#NAME?</v>
      </c>
      <c r="E68" s="10" t="e">
        <f>VLOOKUP($A68,AcctData,#REF!,0)</f>
        <v>#NAME?</v>
      </c>
      <c r="F68" s="10" t="e">
        <f>VLOOKUP($A68,AcctData,#REF!,0)</f>
        <v>#NAME?</v>
      </c>
      <c r="G68" s="10" t="e">
        <f>VLOOKUP($A68,AcctData,#REF!,0)</f>
        <v>#NAME?</v>
      </c>
      <c r="H68" s="10" t="e">
        <f>VLOOKUP($A68,AcctData,#REF!,0)</f>
        <v>#NAME?</v>
      </c>
      <c r="I68" s="10" t="e">
        <f>VLOOKUP($A68,AcctData,#REF!,0)</f>
        <v>#NAME?</v>
      </c>
      <c r="J68" s="10" t="e">
        <f>VLOOKUP($A68,AcctData,#REF!,0)</f>
        <v>#NAME?</v>
      </c>
      <c r="K68" s="10" t="e">
        <f>VLOOKUP($A68,AcctData,#REF!,0)</f>
        <v>#NAME?</v>
      </c>
      <c r="L68" s="10" t="e">
        <f>VLOOKUP($A68,AcctData,#REF!,0)</f>
        <v>#NAME?</v>
      </c>
      <c r="M68" s="10" t="e">
        <f>VLOOKUP($A68,AcctData,#REF!,0)</f>
        <v>#NAME?</v>
      </c>
      <c r="N68" s="10" t="e">
        <f>VLOOKUP($A68,AcctData,#REF!,0)</f>
        <v>#NAME?</v>
      </c>
      <c r="O68" s="10" t="e">
        <f>VLOOKUP($A68,AcctData,#REF!,0)</f>
        <v>#NAME?</v>
      </c>
      <c r="P68" s="10" t="e">
        <f>VLOOKUP($A68,AcctData,#REF!,0)</f>
        <v>#NAME?</v>
      </c>
      <c r="Q68" s="10" t="e">
        <f>SUM(E68:P68)</f>
        <v>#NAME?</v>
      </c>
      <c r="R68" s="49"/>
      <c r="U68" s="92" t="e">
        <f t="shared" si="2"/>
        <v>#NAME?</v>
      </c>
      <c r="V68" s="92">
        <v>400000</v>
      </c>
    </row>
    <row r="69" spans="1:22" outlineLevel="1">
      <c r="A69" s="63">
        <v>53310</v>
      </c>
      <c r="B69" s="4"/>
      <c r="C69" t="e">
        <f t="shared" si="7"/>
        <v>#NAME?</v>
      </c>
      <c r="E69" s="10" t="e">
        <f>VLOOKUP($A69,AcctData,#REF!,0)</f>
        <v>#NAME?</v>
      </c>
      <c r="F69" s="10" t="e">
        <f>VLOOKUP($A69,AcctData,#REF!,0)</f>
        <v>#NAME?</v>
      </c>
      <c r="G69" s="10" t="e">
        <f>VLOOKUP($A69,AcctData,#REF!,0)</f>
        <v>#NAME?</v>
      </c>
      <c r="H69" s="10" t="e">
        <f>VLOOKUP($A69,AcctData,#REF!,0)</f>
        <v>#NAME?</v>
      </c>
      <c r="I69" s="10" t="e">
        <f>VLOOKUP($A69,AcctData,#REF!,0)</f>
        <v>#NAME?</v>
      </c>
      <c r="J69" s="10" t="e">
        <f>VLOOKUP($A69,AcctData,#REF!,0)</f>
        <v>#NAME?</v>
      </c>
      <c r="K69" s="10" t="e">
        <f>VLOOKUP($A69,AcctData,#REF!,0)</f>
        <v>#NAME?</v>
      </c>
      <c r="L69" s="10" t="e">
        <f>VLOOKUP($A69,AcctData,#REF!,0)</f>
        <v>#NAME?</v>
      </c>
      <c r="M69" s="10" t="e">
        <f>VLOOKUP($A69,AcctData,#REF!,0)</f>
        <v>#NAME?</v>
      </c>
      <c r="N69" s="10" t="e">
        <f>VLOOKUP($A69,AcctData,#REF!,0)</f>
        <v>#NAME?</v>
      </c>
      <c r="O69" s="10" t="e">
        <f>VLOOKUP($A69,AcctData,#REF!,0)</f>
        <v>#NAME?</v>
      </c>
      <c r="P69" s="10" t="e">
        <f>VLOOKUP($A69,AcctData,#REF!,0)</f>
        <v>#NAME?</v>
      </c>
      <c r="Q69" s="10" t="e">
        <f t="shared" si="8"/>
        <v>#NAME?</v>
      </c>
      <c r="R69" s="49"/>
      <c r="U69" s="92" t="e">
        <f t="shared" si="2"/>
        <v>#NAME?</v>
      </c>
      <c r="V69" s="92">
        <v>205800</v>
      </c>
    </row>
    <row r="70" spans="1:22" outlineLevel="1">
      <c r="A70" s="63">
        <v>53320</v>
      </c>
      <c r="B70" s="4"/>
      <c r="C70" t="e">
        <f t="shared" si="7"/>
        <v>#NAME?</v>
      </c>
      <c r="E70" s="10" t="e">
        <f>VLOOKUP($A70,AcctData,#REF!,0)</f>
        <v>#NAME?</v>
      </c>
      <c r="F70" s="10" t="e">
        <f>VLOOKUP($A70,AcctData,#REF!,0)</f>
        <v>#NAME?</v>
      </c>
      <c r="G70" s="10" t="e">
        <f>VLOOKUP($A70,AcctData,#REF!,0)</f>
        <v>#NAME?</v>
      </c>
      <c r="H70" s="10" t="e">
        <f>VLOOKUP($A70,AcctData,#REF!,0)</f>
        <v>#NAME?</v>
      </c>
      <c r="I70" s="10" t="e">
        <f>VLOOKUP($A70,AcctData,#REF!,0)</f>
        <v>#NAME?</v>
      </c>
      <c r="J70" s="10" t="e">
        <f>VLOOKUP($A70,AcctData,#REF!,0)</f>
        <v>#NAME?</v>
      </c>
      <c r="K70" s="10" t="e">
        <f>VLOOKUP($A70,AcctData,#REF!,0)</f>
        <v>#NAME?</v>
      </c>
      <c r="L70" s="10" t="e">
        <f>VLOOKUP($A70,AcctData,#REF!,0)</f>
        <v>#NAME?</v>
      </c>
      <c r="M70" s="10" t="e">
        <f>VLOOKUP($A70,AcctData,#REF!,0)</f>
        <v>#NAME?</v>
      </c>
      <c r="N70" s="10" t="e">
        <f>VLOOKUP($A70,AcctData,#REF!,0)</f>
        <v>#NAME?</v>
      </c>
      <c r="O70" s="10" t="e">
        <f>VLOOKUP($A70,AcctData,#REF!,0)</f>
        <v>#NAME?</v>
      </c>
      <c r="P70" s="10" t="e">
        <f>VLOOKUP($A70,AcctData,#REF!,0)</f>
        <v>#NAME?</v>
      </c>
      <c r="Q70" s="10" t="e">
        <f t="shared" si="8"/>
        <v>#NAME?</v>
      </c>
      <c r="R70" s="49"/>
      <c r="U70" s="92" t="e">
        <f t="shared" si="2"/>
        <v>#NAME?</v>
      </c>
      <c r="V70" s="92">
        <v>33470</v>
      </c>
    </row>
    <row r="71" spans="1:22" outlineLevel="1">
      <c r="A71" s="63">
        <v>53330</v>
      </c>
      <c r="B71" s="4"/>
      <c r="C71" t="e">
        <f t="shared" si="7"/>
        <v>#NAME?</v>
      </c>
      <c r="E71" s="10" t="e">
        <f>VLOOKUP($A71,AcctData,#REF!,0)</f>
        <v>#NAME?</v>
      </c>
      <c r="F71" s="10" t="e">
        <f>VLOOKUP($A71,AcctData,#REF!,0)</f>
        <v>#NAME?</v>
      </c>
      <c r="G71" s="10" t="e">
        <f>VLOOKUP($A71,AcctData,#REF!,0)</f>
        <v>#NAME?</v>
      </c>
      <c r="H71" s="10" t="e">
        <f>VLOOKUP($A71,AcctData,#REF!,0)</f>
        <v>#NAME?</v>
      </c>
      <c r="I71" s="10" t="e">
        <f>VLOOKUP($A71,AcctData,#REF!,0)</f>
        <v>#NAME?</v>
      </c>
      <c r="J71" s="10" t="e">
        <f>VLOOKUP($A71,AcctData,#REF!,0)</f>
        <v>#NAME?</v>
      </c>
      <c r="K71" s="10" t="e">
        <f>VLOOKUP($A71,AcctData,#REF!,0)</f>
        <v>#NAME?</v>
      </c>
      <c r="L71" s="10" t="e">
        <f>VLOOKUP($A71,AcctData,#REF!,0)</f>
        <v>#NAME?</v>
      </c>
      <c r="M71" s="10" t="e">
        <f>VLOOKUP($A71,AcctData,#REF!,0)</f>
        <v>#NAME?</v>
      </c>
      <c r="N71" s="10" t="e">
        <f>VLOOKUP($A71,AcctData,#REF!,0)</f>
        <v>#NAME?</v>
      </c>
      <c r="O71" s="10" t="e">
        <f>VLOOKUP($A71,AcctData,#REF!,0)</f>
        <v>#NAME?</v>
      </c>
      <c r="P71" s="10" t="e">
        <f>VLOOKUP($A71,AcctData,#REF!,0)</f>
        <v>#NAME?</v>
      </c>
      <c r="Q71" s="10" t="e">
        <f t="shared" si="8"/>
        <v>#NAME?</v>
      </c>
      <c r="R71" s="49"/>
      <c r="U71" s="92" t="e">
        <f t="shared" si="2"/>
        <v>#NAME?</v>
      </c>
    </row>
    <row r="72" spans="1:22" outlineLevel="1">
      <c r="A72" s="63">
        <v>53400</v>
      </c>
      <c r="B72" s="4"/>
      <c r="C72" t="e">
        <f t="shared" si="7"/>
        <v>#NAME?</v>
      </c>
      <c r="E72" s="10" t="e">
        <f>VLOOKUP($A72,AcctData,#REF!,0)</f>
        <v>#NAME?</v>
      </c>
      <c r="F72" s="10" t="e">
        <f>VLOOKUP($A72,AcctData,#REF!,0)</f>
        <v>#NAME?</v>
      </c>
      <c r="G72" s="10" t="e">
        <f>VLOOKUP($A72,AcctData,#REF!,0)</f>
        <v>#NAME?</v>
      </c>
      <c r="H72" s="10" t="e">
        <f>VLOOKUP($A72,AcctData,#REF!,0)</f>
        <v>#NAME?</v>
      </c>
      <c r="I72" s="10" t="e">
        <f>VLOOKUP($A72,AcctData,#REF!,0)</f>
        <v>#NAME?</v>
      </c>
      <c r="J72" s="10" t="e">
        <f>VLOOKUP($A72,AcctData,#REF!,0)</f>
        <v>#NAME?</v>
      </c>
      <c r="K72" s="10" t="e">
        <f>VLOOKUP($A72,AcctData,#REF!,0)</f>
        <v>#NAME?</v>
      </c>
      <c r="L72" s="10" t="e">
        <f>VLOOKUP($A72,AcctData,#REF!,0)</f>
        <v>#NAME?</v>
      </c>
      <c r="M72" s="10" t="e">
        <f>VLOOKUP($A72,AcctData,#REF!,0)</f>
        <v>#NAME?</v>
      </c>
      <c r="N72" s="10" t="e">
        <f>VLOOKUP($A72,AcctData,#REF!,0)</f>
        <v>#NAME?</v>
      </c>
      <c r="O72" s="10" t="e">
        <f>VLOOKUP($A72,AcctData,#REF!,0)</f>
        <v>#NAME?</v>
      </c>
      <c r="P72" s="10" t="e">
        <f>VLOOKUP($A72,AcctData,#REF!,0)</f>
        <v>#NAME?</v>
      </c>
      <c r="Q72" s="10" t="e">
        <f t="shared" si="8"/>
        <v>#NAME?</v>
      </c>
      <c r="R72" s="49"/>
      <c r="U72" s="92" t="e">
        <f t="shared" si="2"/>
        <v>#NAME?</v>
      </c>
      <c r="V72" s="92">
        <v>7281</v>
      </c>
    </row>
    <row r="73" spans="1:22" outlineLevel="1">
      <c r="A73" s="63">
        <v>53500</v>
      </c>
      <c r="B73" s="4"/>
      <c r="C73" t="e">
        <f t="shared" si="7"/>
        <v>#NAME?</v>
      </c>
      <c r="E73" s="10" t="e">
        <f>VLOOKUP($A73,AcctData,#REF!,0)</f>
        <v>#NAME?</v>
      </c>
      <c r="F73" s="10" t="e">
        <f>VLOOKUP($A73,AcctData,#REF!,0)</f>
        <v>#NAME?</v>
      </c>
      <c r="G73" s="10" t="e">
        <f>VLOOKUP($A73,AcctData,#REF!,0)</f>
        <v>#NAME?</v>
      </c>
      <c r="H73" s="10" t="e">
        <f>VLOOKUP($A73,AcctData,#REF!,0)</f>
        <v>#NAME?</v>
      </c>
      <c r="I73" s="10" t="e">
        <f>VLOOKUP($A73,AcctData,#REF!,0)</f>
        <v>#NAME?</v>
      </c>
      <c r="J73" s="10" t="e">
        <f>VLOOKUP($A73,AcctData,#REF!,0)</f>
        <v>#NAME?</v>
      </c>
      <c r="K73" s="10" t="e">
        <f>VLOOKUP($A73,AcctData,#REF!,0)</f>
        <v>#NAME?</v>
      </c>
      <c r="L73" s="10" t="e">
        <f>VLOOKUP($A73,AcctData,#REF!,0)</f>
        <v>#NAME?</v>
      </c>
      <c r="M73" s="10" t="e">
        <f>VLOOKUP($A73,AcctData,#REF!,0)</f>
        <v>#NAME?</v>
      </c>
      <c r="N73" s="10" t="e">
        <f>VLOOKUP($A73,AcctData,#REF!,0)</f>
        <v>#NAME?</v>
      </c>
      <c r="O73" s="10" t="e">
        <f>VLOOKUP($A73,AcctData,#REF!,0)</f>
        <v>#NAME?</v>
      </c>
      <c r="P73" s="10" t="e">
        <f>VLOOKUP($A73,AcctData,#REF!,0)</f>
        <v>#NAME?</v>
      </c>
      <c r="Q73" s="10" t="e">
        <f t="shared" si="8"/>
        <v>#NAME?</v>
      </c>
      <c r="R73" s="49"/>
      <c r="U73" s="92" t="e">
        <f t="shared" si="2"/>
        <v>#NAME?</v>
      </c>
      <c r="V73" s="92">
        <v>504</v>
      </c>
    </row>
    <row r="74" spans="1:22" outlineLevel="1">
      <c r="A74" s="63">
        <v>53550</v>
      </c>
      <c r="B74" s="4"/>
      <c r="C74" t="e">
        <f t="shared" si="7"/>
        <v>#NAME?</v>
      </c>
      <c r="E74" s="10" t="e">
        <f>VLOOKUP($A74,AcctData,#REF!,0)</f>
        <v>#NAME?</v>
      </c>
      <c r="F74" s="10" t="e">
        <f>VLOOKUP($A74,AcctData,#REF!,0)</f>
        <v>#NAME?</v>
      </c>
      <c r="G74" s="10" t="e">
        <f>VLOOKUP($A74,AcctData,#REF!,0)</f>
        <v>#NAME?</v>
      </c>
      <c r="H74" s="10" t="e">
        <f>VLOOKUP($A74,AcctData,#REF!,0)</f>
        <v>#NAME?</v>
      </c>
      <c r="I74" s="10" t="e">
        <f>VLOOKUP($A74,AcctData,#REF!,0)</f>
        <v>#NAME?</v>
      </c>
      <c r="J74" s="10" t="e">
        <f>VLOOKUP($A74,AcctData,#REF!,0)</f>
        <v>#NAME?</v>
      </c>
      <c r="K74" s="10" t="e">
        <f>VLOOKUP($A74,AcctData,#REF!,0)</f>
        <v>#NAME?</v>
      </c>
      <c r="L74" s="10" t="e">
        <f>VLOOKUP($A74,AcctData,#REF!,0)</f>
        <v>#NAME?</v>
      </c>
      <c r="M74" s="10" t="e">
        <f>VLOOKUP($A74,AcctData,#REF!,0)</f>
        <v>#NAME?</v>
      </c>
      <c r="N74" s="10" t="e">
        <f>VLOOKUP($A74,AcctData,#REF!,0)</f>
        <v>#NAME?</v>
      </c>
      <c r="O74" s="10" t="e">
        <f>VLOOKUP($A74,AcctData,#REF!,0)</f>
        <v>#NAME?</v>
      </c>
      <c r="P74" s="10" t="e">
        <f>VLOOKUP($A74,AcctData,#REF!,0)</f>
        <v>#NAME?</v>
      </c>
      <c r="Q74" s="10" t="e">
        <f t="shared" si="8"/>
        <v>#NAME?</v>
      </c>
      <c r="R74" s="49"/>
      <c r="U74" s="92" t="e">
        <f t="shared" si="2"/>
        <v>#NAME?</v>
      </c>
      <c r="V74" s="92">
        <v>51534</v>
      </c>
    </row>
    <row r="75" spans="1:22" outlineLevel="1">
      <c r="A75" s="63">
        <v>53800</v>
      </c>
      <c r="B75" s="4"/>
      <c r="C75" t="e">
        <f t="shared" si="7"/>
        <v>#NAME?</v>
      </c>
      <c r="E75" s="10" t="e">
        <f>VLOOKUP($A75,AcctData,#REF!,0)</f>
        <v>#NAME?</v>
      </c>
      <c r="F75" s="10" t="e">
        <f>VLOOKUP($A75,AcctData,#REF!,0)</f>
        <v>#NAME?</v>
      </c>
      <c r="G75" s="10" t="e">
        <f>VLOOKUP($A75,AcctData,#REF!,0)</f>
        <v>#NAME?</v>
      </c>
      <c r="H75" s="10" t="e">
        <f>VLOOKUP($A75,AcctData,#REF!,0)</f>
        <v>#NAME?</v>
      </c>
      <c r="I75" s="10" t="e">
        <f>VLOOKUP($A75,AcctData,#REF!,0)</f>
        <v>#NAME?</v>
      </c>
      <c r="J75" s="10" t="e">
        <f>VLOOKUP($A75,AcctData,#REF!,0)</f>
        <v>#NAME?</v>
      </c>
      <c r="K75" s="10" t="e">
        <f>VLOOKUP($A75,AcctData,#REF!,0)</f>
        <v>#NAME?</v>
      </c>
      <c r="L75" s="10" t="e">
        <f>VLOOKUP($A75,AcctData,#REF!,0)</f>
        <v>#NAME?</v>
      </c>
      <c r="M75" s="10" t="e">
        <f>VLOOKUP($A75,AcctData,#REF!,0)</f>
        <v>#NAME?</v>
      </c>
      <c r="N75" s="10" t="e">
        <f>VLOOKUP($A75,AcctData,#REF!,0)</f>
        <v>#NAME?</v>
      </c>
      <c r="O75" s="10" t="e">
        <f>VLOOKUP($A75,AcctData,#REF!,0)</f>
        <v>#NAME?</v>
      </c>
      <c r="P75" s="10" t="e">
        <f>VLOOKUP($A75,AcctData,#REF!,0)</f>
        <v>#NAME?</v>
      </c>
      <c r="Q75" s="10" t="e">
        <f t="shared" si="8"/>
        <v>#NAME?</v>
      </c>
      <c r="R75" s="49"/>
      <c r="U75" s="92" t="e">
        <f t="shared" si="2"/>
        <v>#NAME?</v>
      </c>
      <c r="V75" s="92">
        <v>44400</v>
      </c>
    </row>
    <row r="76" spans="1:22" outlineLevel="1">
      <c r="A76" s="63">
        <v>53900</v>
      </c>
      <c r="B76" s="4"/>
      <c r="C76" t="e">
        <f t="shared" si="7"/>
        <v>#NAME?</v>
      </c>
      <c r="E76" s="10" t="e">
        <f>VLOOKUP($A76,AcctData,#REF!,0)</f>
        <v>#NAME?</v>
      </c>
      <c r="F76" s="10" t="e">
        <f>VLOOKUP($A76,AcctData,#REF!,0)</f>
        <v>#NAME?</v>
      </c>
      <c r="G76" s="10" t="e">
        <f>VLOOKUP($A76,AcctData,#REF!,0)</f>
        <v>#NAME?</v>
      </c>
      <c r="H76" s="10" t="e">
        <f>VLOOKUP($A76,AcctData,#REF!,0)</f>
        <v>#NAME?</v>
      </c>
      <c r="I76" s="10" t="e">
        <f>VLOOKUP($A76,AcctData,#REF!,0)</f>
        <v>#NAME?</v>
      </c>
      <c r="J76" s="10" t="e">
        <f>VLOOKUP($A76,AcctData,#REF!,0)</f>
        <v>#NAME?</v>
      </c>
      <c r="K76" s="10" t="e">
        <f>VLOOKUP($A76,AcctData,#REF!,0)</f>
        <v>#NAME?</v>
      </c>
      <c r="L76" s="10" t="e">
        <f>VLOOKUP($A76,AcctData,#REF!,0)</f>
        <v>#NAME?</v>
      </c>
      <c r="M76" s="10" t="e">
        <f>VLOOKUP($A76,AcctData,#REF!,0)</f>
        <v>#NAME?</v>
      </c>
      <c r="N76" s="10" t="e">
        <f>VLOOKUP($A76,AcctData,#REF!,0)</f>
        <v>#NAME?</v>
      </c>
      <c r="O76" s="10" t="e">
        <f>VLOOKUP($A76,AcctData,#REF!,0)</f>
        <v>#NAME?</v>
      </c>
      <c r="P76" s="10" t="e">
        <f>VLOOKUP($A76,AcctData,#REF!,0)</f>
        <v>#NAME?</v>
      </c>
      <c r="Q76" s="10" t="e">
        <f t="shared" si="8"/>
        <v>#NAME?</v>
      </c>
      <c r="R76" s="49"/>
      <c r="U76" s="92" t="e">
        <f t="shared" si="2"/>
        <v>#NAME?</v>
      </c>
      <c r="V76" s="92">
        <v>611996</v>
      </c>
    </row>
    <row r="77" spans="1:22" outlineLevel="1">
      <c r="A77" s="63">
        <v>54000</v>
      </c>
      <c r="B77" s="4"/>
      <c r="C77" t="e">
        <f t="shared" si="7"/>
        <v>#NAME?</v>
      </c>
      <c r="E77" s="10" t="e">
        <f>VLOOKUP($A77,AcctData,#REF!,0)</f>
        <v>#NAME?</v>
      </c>
      <c r="F77" s="10" t="e">
        <f>VLOOKUP($A77,AcctData,#REF!,0)</f>
        <v>#NAME?</v>
      </c>
      <c r="G77" s="10" t="e">
        <f>VLOOKUP($A77,AcctData,#REF!,0)</f>
        <v>#NAME?</v>
      </c>
      <c r="H77" s="10" t="e">
        <f>VLOOKUP($A77,AcctData,#REF!,0)</f>
        <v>#NAME?</v>
      </c>
      <c r="I77" s="10" t="e">
        <f>VLOOKUP($A77,AcctData,#REF!,0)</f>
        <v>#NAME?</v>
      </c>
      <c r="J77" s="10" t="e">
        <f>VLOOKUP($A77,AcctData,#REF!,0)</f>
        <v>#NAME?</v>
      </c>
      <c r="K77" s="10" t="e">
        <f>VLOOKUP($A77,AcctData,#REF!,0)</f>
        <v>#NAME?</v>
      </c>
      <c r="L77" s="10" t="e">
        <f>VLOOKUP($A77,AcctData,#REF!,0)</f>
        <v>#NAME?</v>
      </c>
      <c r="M77" s="10" t="e">
        <f>VLOOKUP($A77,AcctData,#REF!,0)</f>
        <v>#NAME?</v>
      </c>
      <c r="N77" s="10" t="e">
        <f>VLOOKUP($A77,AcctData,#REF!,0)</f>
        <v>#NAME?</v>
      </c>
      <c r="O77" s="10" t="e">
        <f>VLOOKUP($A77,AcctData,#REF!,0)</f>
        <v>#NAME?</v>
      </c>
      <c r="P77" s="10" t="e">
        <f>VLOOKUP($A77,AcctData,#REF!,0)</f>
        <v>#NAME?</v>
      </c>
      <c r="Q77" s="10" t="e">
        <f t="shared" si="8"/>
        <v>#NAME?</v>
      </c>
      <c r="R77" s="49"/>
      <c r="U77" s="92" t="e">
        <f t="shared" si="2"/>
        <v>#NAME?</v>
      </c>
      <c r="V77" s="92">
        <v>180792</v>
      </c>
    </row>
    <row r="78" spans="1:22" outlineLevel="1">
      <c r="A78" s="63">
        <v>54100</v>
      </c>
      <c r="B78" s="4"/>
      <c r="C78" t="e">
        <f t="shared" si="7"/>
        <v>#NAME?</v>
      </c>
      <c r="E78" s="10" t="e">
        <f>VLOOKUP($A78,AcctData,#REF!,0)</f>
        <v>#NAME?</v>
      </c>
      <c r="F78" s="10" t="e">
        <f>VLOOKUP($A78,AcctData,#REF!,0)</f>
        <v>#NAME?</v>
      </c>
      <c r="G78" s="10" t="e">
        <f>VLOOKUP($A78,AcctData,#REF!,0)</f>
        <v>#NAME?</v>
      </c>
      <c r="H78" s="10" t="e">
        <f>VLOOKUP($A78,AcctData,#REF!,0)</f>
        <v>#NAME?</v>
      </c>
      <c r="I78" s="10" t="e">
        <f>VLOOKUP($A78,AcctData,#REF!,0)</f>
        <v>#NAME?</v>
      </c>
      <c r="J78" s="10" t="e">
        <f>VLOOKUP($A78,AcctData,#REF!,0)</f>
        <v>#NAME?</v>
      </c>
      <c r="K78" s="10" t="e">
        <f>VLOOKUP($A78,AcctData,#REF!,0)</f>
        <v>#NAME?</v>
      </c>
      <c r="L78" s="10" t="e">
        <f>VLOOKUP($A78,AcctData,#REF!,0)</f>
        <v>#NAME?</v>
      </c>
      <c r="M78" s="10" t="e">
        <f>VLOOKUP($A78,AcctData,#REF!,0)</f>
        <v>#NAME?</v>
      </c>
      <c r="N78" s="10" t="e">
        <f>VLOOKUP($A78,AcctData,#REF!,0)</f>
        <v>#NAME?</v>
      </c>
      <c r="O78" s="10" t="e">
        <f>VLOOKUP($A78,AcctData,#REF!,0)</f>
        <v>#NAME?</v>
      </c>
      <c r="P78" s="10" t="e">
        <f>VLOOKUP($A78,AcctData,#REF!,0)</f>
        <v>#NAME?</v>
      </c>
      <c r="Q78" s="10" t="e">
        <f t="shared" si="8"/>
        <v>#NAME?</v>
      </c>
      <c r="R78" s="49"/>
      <c r="U78" s="92" t="e">
        <f t="shared" si="2"/>
        <v>#NAME?</v>
      </c>
      <c r="V78" s="92">
        <v>26444</v>
      </c>
    </row>
    <row r="79" spans="1:22" outlineLevel="1">
      <c r="A79" s="63">
        <v>54200</v>
      </c>
      <c r="B79" s="4"/>
      <c r="C79" t="e">
        <f t="shared" si="7"/>
        <v>#NAME?</v>
      </c>
      <c r="E79" s="10" t="e">
        <f>VLOOKUP($A79,AcctData,#REF!,0)</f>
        <v>#NAME?</v>
      </c>
      <c r="F79" s="10" t="e">
        <f>VLOOKUP($A79,AcctData,#REF!,0)</f>
        <v>#NAME?</v>
      </c>
      <c r="G79" s="10" t="e">
        <f>VLOOKUP($A79,AcctData,#REF!,0)</f>
        <v>#NAME?</v>
      </c>
      <c r="H79" s="10" t="e">
        <f>VLOOKUP($A79,AcctData,#REF!,0)</f>
        <v>#NAME?</v>
      </c>
      <c r="I79" s="10" t="e">
        <f>VLOOKUP($A79,AcctData,#REF!,0)</f>
        <v>#NAME?</v>
      </c>
      <c r="J79" s="10" t="e">
        <f>VLOOKUP($A79,AcctData,#REF!,0)</f>
        <v>#NAME?</v>
      </c>
      <c r="K79" s="10" t="e">
        <f>VLOOKUP($A79,AcctData,#REF!,0)</f>
        <v>#NAME?</v>
      </c>
      <c r="L79" s="10" t="e">
        <f>VLOOKUP($A79,AcctData,#REF!,0)</f>
        <v>#NAME?</v>
      </c>
      <c r="M79" s="10" t="e">
        <f>VLOOKUP($A79,AcctData,#REF!,0)</f>
        <v>#NAME?</v>
      </c>
      <c r="N79" s="10" t="e">
        <f>VLOOKUP($A79,AcctData,#REF!,0)</f>
        <v>#NAME?</v>
      </c>
      <c r="O79" s="10" t="e">
        <f>VLOOKUP($A79,AcctData,#REF!,0)</f>
        <v>#NAME?</v>
      </c>
      <c r="P79" s="10" t="e">
        <f>VLOOKUP($A79,AcctData,#REF!,0)</f>
        <v>#NAME?</v>
      </c>
      <c r="Q79" s="10" t="e">
        <f t="shared" si="8"/>
        <v>#NAME?</v>
      </c>
      <c r="R79" s="49"/>
      <c r="U79" s="92" t="e">
        <f t="shared" ref="U79:U143" si="9">+Q79-V79</f>
        <v>#NAME?</v>
      </c>
      <c r="V79" s="92">
        <v>134795</v>
      </c>
    </row>
    <row r="80" spans="1:22" outlineLevel="1">
      <c r="A80" s="63">
        <v>54300</v>
      </c>
      <c r="B80" s="4"/>
      <c r="C80" t="e">
        <f t="shared" si="7"/>
        <v>#NAME?</v>
      </c>
      <c r="E80" s="10" t="e">
        <f>VLOOKUP($A80,AcctData,#REF!,0)</f>
        <v>#NAME?</v>
      </c>
      <c r="F80" s="10" t="e">
        <f>VLOOKUP($A80,AcctData,#REF!,0)</f>
        <v>#NAME?</v>
      </c>
      <c r="G80" s="10" t="e">
        <f>VLOOKUP($A80,AcctData,#REF!,0)</f>
        <v>#NAME?</v>
      </c>
      <c r="H80" s="10" t="e">
        <f>VLOOKUP($A80,AcctData,#REF!,0)</f>
        <v>#NAME?</v>
      </c>
      <c r="I80" s="10" t="e">
        <f>VLOOKUP($A80,AcctData,#REF!,0)</f>
        <v>#NAME?</v>
      </c>
      <c r="J80" s="10" t="e">
        <f>VLOOKUP($A80,AcctData,#REF!,0)</f>
        <v>#NAME?</v>
      </c>
      <c r="K80" s="10" t="e">
        <f>VLOOKUP($A80,AcctData,#REF!,0)</f>
        <v>#NAME?</v>
      </c>
      <c r="L80" s="10" t="e">
        <f>VLOOKUP($A80,AcctData,#REF!,0)</f>
        <v>#NAME?</v>
      </c>
      <c r="M80" s="10" t="e">
        <f>VLOOKUP($A80,AcctData,#REF!,0)</f>
        <v>#NAME?</v>
      </c>
      <c r="N80" s="10" t="e">
        <f>VLOOKUP($A80,AcctData,#REF!,0)</f>
        <v>#NAME?</v>
      </c>
      <c r="O80" s="10" t="e">
        <f>VLOOKUP($A80,AcctData,#REF!,0)</f>
        <v>#NAME?</v>
      </c>
      <c r="P80" s="10" t="e">
        <f>VLOOKUP($A80,AcctData,#REF!,0)</f>
        <v>#NAME?</v>
      </c>
      <c r="Q80" s="10" t="e">
        <f t="shared" si="8"/>
        <v>#NAME?</v>
      </c>
      <c r="R80" s="49"/>
      <c r="U80" s="92" t="e">
        <f t="shared" si="9"/>
        <v>#NAME?</v>
      </c>
      <c r="V80" s="92">
        <v>150000</v>
      </c>
    </row>
    <row r="81" spans="1:22" outlineLevel="1">
      <c r="A81" s="63">
        <v>54325</v>
      </c>
      <c r="B81" s="4"/>
      <c r="C81" t="e">
        <f t="shared" si="7"/>
        <v>#NAME?</v>
      </c>
      <c r="E81" s="10" t="e">
        <f>VLOOKUP($A81,AcctData,#REF!,0)</f>
        <v>#NAME?</v>
      </c>
      <c r="F81" s="10" t="e">
        <f>VLOOKUP($A81,AcctData,#REF!,0)</f>
        <v>#NAME?</v>
      </c>
      <c r="G81" s="10" t="e">
        <f>VLOOKUP($A81,AcctData,#REF!,0)</f>
        <v>#NAME?</v>
      </c>
      <c r="H81" s="10" t="e">
        <f>VLOOKUP($A81,AcctData,#REF!,0)</f>
        <v>#NAME?</v>
      </c>
      <c r="I81" s="10" t="e">
        <f>VLOOKUP($A81,AcctData,#REF!,0)</f>
        <v>#NAME?</v>
      </c>
      <c r="J81" s="10" t="e">
        <f>VLOOKUP($A81,AcctData,#REF!,0)</f>
        <v>#NAME?</v>
      </c>
      <c r="K81" s="10" t="e">
        <f>VLOOKUP($A81,AcctData,#REF!,0)</f>
        <v>#NAME?</v>
      </c>
      <c r="L81" s="10" t="e">
        <f>VLOOKUP($A81,AcctData,#REF!,0)</f>
        <v>#NAME?</v>
      </c>
      <c r="M81" s="10" t="e">
        <f>VLOOKUP($A81,AcctData,#REF!,0)</f>
        <v>#NAME?</v>
      </c>
      <c r="N81" s="10" t="e">
        <f>VLOOKUP($A81,AcctData,#REF!,0)</f>
        <v>#NAME?</v>
      </c>
      <c r="O81" s="10" t="e">
        <f>VLOOKUP($A81,AcctData,#REF!,0)</f>
        <v>#NAME?</v>
      </c>
      <c r="P81" s="10" t="e">
        <f>VLOOKUP($A81,AcctData,#REF!,0)</f>
        <v>#NAME?</v>
      </c>
      <c r="Q81" s="10" t="e">
        <f t="shared" si="8"/>
        <v>#NAME?</v>
      </c>
      <c r="R81" s="49"/>
      <c r="U81" s="92" t="e">
        <f t="shared" si="9"/>
        <v>#NAME?</v>
      </c>
    </row>
    <row r="82" spans="1:22" outlineLevel="1">
      <c r="A82" s="63">
        <v>54350</v>
      </c>
      <c r="B82" s="4"/>
      <c r="C82" t="e">
        <f t="shared" si="7"/>
        <v>#NAME?</v>
      </c>
      <c r="E82" s="10" t="e">
        <f>VLOOKUP($A82,AcctData,#REF!,0)</f>
        <v>#NAME?</v>
      </c>
      <c r="F82" s="10" t="e">
        <f>VLOOKUP($A82,AcctData,#REF!,0)</f>
        <v>#NAME?</v>
      </c>
      <c r="G82" s="10" t="e">
        <f>VLOOKUP($A82,AcctData,#REF!,0)</f>
        <v>#NAME?</v>
      </c>
      <c r="H82" s="10" t="e">
        <f>VLOOKUP($A82,AcctData,#REF!,0)</f>
        <v>#NAME?</v>
      </c>
      <c r="I82" s="10" t="e">
        <f>VLOOKUP($A82,AcctData,#REF!,0)</f>
        <v>#NAME?</v>
      </c>
      <c r="J82" s="10" t="e">
        <f>VLOOKUP($A82,AcctData,#REF!,0)</f>
        <v>#NAME?</v>
      </c>
      <c r="K82" s="10" t="e">
        <f>VLOOKUP($A82,AcctData,#REF!,0)</f>
        <v>#NAME?</v>
      </c>
      <c r="L82" s="10" t="e">
        <f>VLOOKUP($A82,AcctData,#REF!,0)</f>
        <v>#NAME?</v>
      </c>
      <c r="M82" s="10" t="e">
        <f>VLOOKUP($A82,AcctData,#REF!,0)</f>
        <v>#NAME?</v>
      </c>
      <c r="N82" s="10" t="e">
        <f>VLOOKUP($A82,AcctData,#REF!,0)</f>
        <v>#NAME?</v>
      </c>
      <c r="O82" s="10" t="e">
        <f>VLOOKUP($A82,AcctData,#REF!,0)</f>
        <v>#NAME?</v>
      </c>
      <c r="P82" s="10" t="e">
        <f>VLOOKUP($A82,AcctData,#REF!,0)</f>
        <v>#NAME?</v>
      </c>
      <c r="Q82" s="10" t="e">
        <f t="shared" si="8"/>
        <v>#NAME?</v>
      </c>
      <c r="R82" s="49"/>
      <c r="U82" s="92" t="e">
        <f t="shared" si="9"/>
        <v>#NAME?</v>
      </c>
      <c r="V82" s="92">
        <v>43974</v>
      </c>
    </row>
    <row r="83" spans="1:22" outlineLevel="1">
      <c r="A83" s="63">
        <v>54450</v>
      </c>
      <c r="B83" s="4"/>
      <c r="C83" t="e">
        <f t="shared" si="7"/>
        <v>#NAME?</v>
      </c>
      <c r="E83" s="10" t="e">
        <f>VLOOKUP($A83,AcctData,#REF!,0)</f>
        <v>#NAME?</v>
      </c>
      <c r="F83" s="10" t="e">
        <f>VLOOKUP($A83,AcctData,#REF!,0)</f>
        <v>#NAME?</v>
      </c>
      <c r="G83" s="10" t="e">
        <f>VLOOKUP($A83,AcctData,#REF!,0)</f>
        <v>#NAME?</v>
      </c>
      <c r="H83" s="10" t="e">
        <f>VLOOKUP($A83,AcctData,#REF!,0)</f>
        <v>#NAME?</v>
      </c>
      <c r="I83" s="10" t="e">
        <f>VLOOKUP($A83,AcctData,#REF!,0)</f>
        <v>#NAME?</v>
      </c>
      <c r="J83" s="10" t="e">
        <f>VLOOKUP($A83,AcctData,#REF!,0)</f>
        <v>#NAME?</v>
      </c>
      <c r="K83" s="10" t="e">
        <f>VLOOKUP($A83,AcctData,#REF!,0)</f>
        <v>#NAME?</v>
      </c>
      <c r="L83" s="10" t="e">
        <f>VLOOKUP($A83,AcctData,#REF!,0)</f>
        <v>#NAME?</v>
      </c>
      <c r="M83" s="10" t="e">
        <f>VLOOKUP($A83,AcctData,#REF!,0)</f>
        <v>#NAME?</v>
      </c>
      <c r="N83" s="10" t="e">
        <f>VLOOKUP($A83,AcctData,#REF!,0)</f>
        <v>#NAME?</v>
      </c>
      <c r="O83" s="10" t="e">
        <f>VLOOKUP($A83,AcctData,#REF!,0)</f>
        <v>#NAME?</v>
      </c>
      <c r="P83" s="10" t="e">
        <f>VLOOKUP($A83,AcctData,#REF!,0)</f>
        <v>#NAME?</v>
      </c>
      <c r="Q83" s="10" t="e">
        <f t="shared" si="8"/>
        <v>#NAME?</v>
      </c>
      <c r="R83" s="49"/>
      <c r="U83" s="92" t="e">
        <f t="shared" si="9"/>
        <v>#NAME?</v>
      </c>
      <c r="V83" s="92">
        <v>40967</v>
      </c>
    </row>
    <row r="84" spans="1:22" outlineLevel="1">
      <c r="A84" s="63">
        <v>54500</v>
      </c>
      <c r="B84" s="4"/>
      <c r="C84" t="e">
        <f t="shared" si="7"/>
        <v>#NAME?</v>
      </c>
      <c r="E84" s="10" t="e">
        <f>VLOOKUP($A84,AcctData,#REF!,0)</f>
        <v>#NAME?</v>
      </c>
      <c r="F84" s="10" t="e">
        <f>VLOOKUP($A84,AcctData,#REF!,0)</f>
        <v>#NAME?</v>
      </c>
      <c r="G84" s="10" t="e">
        <f>VLOOKUP($A84,AcctData,#REF!,0)</f>
        <v>#NAME?</v>
      </c>
      <c r="H84" s="10" t="e">
        <f>VLOOKUP($A84,AcctData,#REF!,0)</f>
        <v>#NAME?</v>
      </c>
      <c r="I84" s="10" t="e">
        <f>VLOOKUP($A84,AcctData,#REF!,0)</f>
        <v>#NAME?</v>
      </c>
      <c r="J84" s="10" t="e">
        <f>VLOOKUP($A84,AcctData,#REF!,0)</f>
        <v>#NAME?</v>
      </c>
      <c r="K84" s="10" t="e">
        <f>VLOOKUP($A84,AcctData,#REF!,0)</f>
        <v>#NAME?</v>
      </c>
      <c r="L84" s="10" t="e">
        <f>VLOOKUP($A84,AcctData,#REF!,0)</f>
        <v>#NAME?</v>
      </c>
      <c r="M84" s="10" t="e">
        <f>VLOOKUP($A84,AcctData,#REF!,0)</f>
        <v>#NAME?</v>
      </c>
      <c r="N84" s="10" t="e">
        <f>VLOOKUP($A84,AcctData,#REF!,0)</f>
        <v>#NAME?</v>
      </c>
      <c r="O84" s="10" t="e">
        <f>VLOOKUP($A84,AcctData,#REF!,0)</f>
        <v>#NAME?</v>
      </c>
      <c r="P84" s="10" t="e">
        <f>VLOOKUP($A84,AcctData,#REF!,0)</f>
        <v>#NAME?</v>
      </c>
      <c r="Q84" s="10" t="e">
        <f t="shared" si="8"/>
        <v>#NAME?</v>
      </c>
      <c r="R84" s="49"/>
      <c r="U84" s="92" t="e">
        <f t="shared" si="9"/>
        <v>#NAME?</v>
      </c>
      <c r="V84" s="92">
        <v>2343</v>
      </c>
    </row>
    <row r="85" spans="1:22" outlineLevel="1">
      <c r="A85" s="63">
        <v>54700</v>
      </c>
      <c r="B85" s="4"/>
      <c r="C85" t="e">
        <f t="shared" si="7"/>
        <v>#NAME?</v>
      </c>
      <c r="E85" s="10" t="e">
        <f>VLOOKUP($A85,AcctData,#REF!,0)</f>
        <v>#NAME?</v>
      </c>
      <c r="F85" s="10" t="e">
        <f>VLOOKUP($A85,AcctData,#REF!,0)</f>
        <v>#NAME?</v>
      </c>
      <c r="G85" s="10" t="e">
        <f>VLOOKUP($A85,AcctData,#REF!,0)</f>
        <v>#NAME?</v>
      </c>
      <c r="H85" s="10" t="e">
        <f>VLOOKUP($A85,AcctData,#REF!,0)</f>
        <v>#NAME?</v>
      </c>
      <c r="I85" s="10" t="e">
        <f>VLOOKUP($A85,AcctData,#REF!,0)</f>
        <v>#NAME?</v>
      </c>
      <c r="J85" s="10" t="e">
        <f>VLOOKUP($A85,AcctData,#REF!,0)</f>
        <v>#NAME?</v>
      </c>
      <c r="K85" s="10" t="e">
        <f>VLOOKUP($A85,AcctData,#REF!,0)</f>
        <v>#NAME?</v>
      </c>
      <c r="L85" s="10" t="e">
        <f>VLOOKUP($A85,AcctData,#REF!,0)</f>
        <v>#NAME?</v>
      </c>
      <c r="M85" s="10" t="e">
        <f>VLOOKUP($A85,AcctData,#REF!,0)</f>
        <v>#NAME?</v>
      </c>
      <c r="N85" s="10" t="e">
        <f>VLOOKUP($A85,AcctData,#REF!,0)</f>
        <v>#NAME?</v>
      </c>
      <c r="O85" s="10" t="e">
        <f>VLOOKUP($A85,AcctData,#REF!,0)</f>
        <v>#NAME?</v>
      </c>
      <c r="P85" s="10" t="e">
        <f>VLOOKUP($A85,AcctData,#REF!,0)</f>
        <v>#NAME?</v>
      </c>
      <c r="Q85" s="10" t="e">
        <f t="shared" si="8"/>
        <v>#NAME?</v>
      </c>
      <c r="R85" s="49"/>
      <c r="U85" s="92" t="e">
        <f t="shared" si="9"/>
        <v>#NAME?</v>
      </c>
      <c r="V85" s="92">
        <v>524044</v>
      </c>
    </row>
    <row r="86" spans="1:22" outlineLevel="1">
      <c r="A86" s="63">
        <v>54750</v>
      </c>
      <c r="B86" s="4"/>
      <c r="C86" t="e">
        <f>VLOOKUP(A86,LookupB,2,FALSE)</f>
        <v>#NAME?</v>
      </c>
      <c r="E86" s="10" t="e">
        <f>VLOOKUP($A86,AcctData,#REF!,0)</f>
        <v>#NAME?</v>
      </c>
      <c r="F86" s="10" t="e">
        <f>VLOOKUP($A86,AcctData,#REF!,0)</f>
        <v>#NAME?</v>
      </c>
      <c r="G86" s="10" t="e">
        <f>VLOOKUP($A86,AcctData,#REF!,0)</f>
        <v>#NAME?</v>
      </c>
      <c r="H86" s="10" t="e">
        <f>VLOOKUP($A86,AcctData,#REF!,0)</f>
        <v>#NAME?</v>
      </c>
      <c r="I86" s="10" t="e">
        <f>VLOOKUP($A86,AcctData,#REF!,0)</f>
        <v>#NAME?</v>
      </c>
      <c r="J86" s="10" t="e">
        <f>VLOOKUP($A86,AcctData,#REF!,0)</f>
        <v>#NAME?</v>
      </c>
      <c r="K86" s="10" t="e">
        <f>VLOOKUP($A86,AcctData,#REF!,0)</f>
        <v>#NAME?</v>
      </c>
      <c r="L86" s="10" t="e">
        <f>VLOOKUP($A86,AcctData,#REF!,0)</f>
        <v>#NAME?</v>
      </c>
      <c r="M86" s="10" t="e">
        <f>VLOOKUP($A86,AcctData,#REF!,0)</f>
        <v>#NAME?</v>
      </c>
      <c r="N86" s="10" t="e">
        <f>VLOOKUP($A86,AcctData,#REF!,0)</f>
        <v>#NAME?</v>
      </c>
      <c r="O86" s="10" t="e">
        <f>VLOOKUP($A86,AcctData,#REF!,0)</f>
        <v>#NAME?</v>
      </c>
      <c r="P86" s="10" t="e">
        <f>VLOOKUP($A86,AcctData,#REF!,0)</f>
        <v>#NAME?</v>
      </c>
      <c r="Q86" s="10" t="e">
        <f>SUM(E86:P86)</f>
        <v>#NAME?</v>
      </c>
      <c r="R86" s="49"/>
      <c r="U86" s="92" t="e">
        <f>+Q86-V86</f>
        <v>#NAME?</v>
      </c>
      <c r="V86" s="92">
        <v>524044</v>
      </c>
    </row>
    <row r="87" spans="1:22" outlineLevel="1">
      <c r="A87" s="63">
        <v>54800</v>
      </c>
      <c r="B87" s="4"/>
      <c r="C87" t="e">
        <f t="shared" si="7"/>
        <v>#NAME?</v>
      </c>
      <c r="E87" s="10" t="e">
        <f>VLOOKUP($A87,AcctData,#REF!,0)</f>
        <v>#NAME?</v>
      </c>
      <c r="F87" s="10" t="e">
        <f>VLOOKUP($A87,AcctData,#REF!,0)</f>
        <v>#NAME?</v>
      </c>
      <c r="G87" s="10" t="e">
        <f>VLOOKUP($A87,AcctData,#REF!,0)</f>
        <v>#NAME?</v>
      </c>
      <c r="H87" s="10" t="e">
        <f>VLOOKUP($A87,AcctData,#REF!,0)</f>
        <v>#NAME?</v>
      </c>
      <c r="I87" s="10" t="e">
        <f>VLOOKUP($A87,AcctData,#REF!,0)</f>
        <v>#NAME?</v>
      </c>
      <c r="J87" s="10" t="e">
        <f>VLOOKUP($A87,AcctData,#REF!,0)</f>
        <v>#NAME?</v>
      </c>
      <c r="K87" s="10" t="e">
        <f>VLOOKUP($A87,AcctData,#REF!,0)</f>
        <v>#NAME?</v>
      </c>
      <c r="L87" s="10" t="e">
        <f>VLOOKUP($A87,AcctData,#REF!,0)</f>
        <v>#NAME?</v>
      </c>
      <c r="M87" s="10" t="e">
        <f>VLOOKUP($A87,AcctData,#REF!,0)</f>
        <v>#NAME?</v>
      </c>
      <c r="N87" s="10" t="e">
        <f>VLOOKUP($A87,AcctData,#REF!,0)</f>
        <v>#NAME?</v>
      </c>
      <c r="O87" s="10" t="e">
        <f>VLOOKUP($A87,AcctData,#REF!,0)</f>
        <v>#NAME?</v>
      </c>
      <c r="P87" s="10" t="e">
        <f>VLOOKUP($A87,AcctData,#REF!,0)</f>
        <v>#NAME?</v>
      </c>
      <c r="Q87" s="10" t="e">
        <f t="shared" si="8"/>
        <v>#NAME?</v>
      </c>
      <c r="R87" s="49"/>
      <c r="U87" s="92" t="e">
        <f t="shared" si="9"/>
        <v>#NAME?</v>
      </c>
      <c r="V87" s="92">
        <v>1800</v>
      </c>
    </row>
    <row r="88" spans="1:22" outlineLevel="1">
      <c r="A88" s="63">
        <v>54900</v>
      </c>
      <c r="B88" s="4"/>
      <c r="C88" t="e">
        <f t="shared" si="7"/>
        <v>#NAME?</v>
      </c>
      <c r="E88" s="10" t="e">
        <f>VLOOKUP($A88,AcctData,#REF!,0)</f>
        <v>#NAME?</v>
      </c>
      <c r="F88" s="10" t="e">
        <f>VLOOKUP($A88,AcctData,#REF!,0)</f>
        <v>#NAME?</v>
      </c>
      <c r="G88" s="10" t="e">
        <f>VLOOKUP($A88,AcctData,#REF!,0)</f>
        <v>#NAME?</v>
      </c>
      <c r="H88" s="10" t="e">
        <f>VLOOKUP($A88,AcctData,#REF!,0)</f>
        <v>#NAME?</v>
      </c>
      <c r="I88" s="10" t="e">
        <f>VLOOKUP($A88,AcctData,#REF!,0)</f>
        <v>#NAME?</v>
      </c>
      <c r="J88" s="10" t="e">
        <f>VLOOKUP($A88,AcctData,#REF!,0)</f>
        <v>#NAME?</v>
      </c>
      <c r="K88" s="10" t="e">
        <f>VLOOKUP($A88,AcctData,#REF!,0)</f>
        <v>#NAME?</v>
      </c>
      <c r="L88" s="10" t="e">
        <f>VLOOKUP($A88,AcctData,#REF!,0)</f>
        <v>#NAME?</v>
      </c>
      <c r="M88" s="10" t="e">
        <f>VLOOKUP($A88,AcctData,#REF!,0)</f>
        <v>#NAME?</v>
      </c>
      <c r="N88" s="10" t="e">
        <f>VLOOKUP($A88,AcctData,#REF!,0)</f>
        <v>#NAME?</v>
      </c>
      <c r="O88" s="10" t="e">
        <f>VLOOKUP($A88,AcctData,#REF!,0)</f>
        <v>#NAME?</v>
      </c>
      <c r="P88" s="10" t="e">
        <f>VLOOKUP($A88,AcctData,#REF!,0)</f>
        <v>#NAME?</v>
      </c>
      <c r="Q88" s="10" t="e">
        <f t="shared" si="8"/>
        <v>#NAME?</v>
      </c>
      <c r="R88" s="49"/>
      <c r="U88" s="92" t="e">
        <f t="shared" si="9"/>
        <v>#NAME?</v>
      </c>
      <c r="V88" s="92">
        <v>402902</v>
      </c>
    </row>
    <row r="89" spans="1:22" outlineLevel="1">
      <c r="A89" s="63">
        <v>55025</v>
      </c>
      <c r="B89" s="4"/>
      <c r="C89" t="e">
        <f t="shared" si="7"/>
        <v>#NAME?</v>
      </c>
      <c r="E89" s="10" t="e">
        <f>VLOOKUP($A89,AcctData,#REF!,0)</f>
        <v>#NAME?</v>
      </c>
      <c r="F89" s="10" t="e">
        <f>VLOOKUP($A89,AcctData,#REF!,0)</f>
        <v>#NAME?</v>
      </c>
      <c r="G89" s="10" t="e">
        <f>VLOOKUP($A89,AcctData,#REF!,0)</f>
        <v>#NAME?</v>
      </c>
      <c r="H89" s="10" t="e">
        <f>VLOOKUP($A89,AcctData,#REF!,0)</f>
        <v>#NAME?</v>
      </c>
      <c r="I89" s="10" t="e">
        <f>VLOOKUP($A89,AcctData,#REF!,0)</f>
        <v>#NAME?</v>
      </c>
      <c r="J89" s="10" t="e">
        <f>VLOOKUP($A89,AcctData,#REF!,0)</f>
        <v>#NAME?</v>
      </c>
      <c r="K89" s="10" t="e">
        <f>VLOOKUP($A89,AcctData,#REF!,0)</f>
        <v>#NAME?</v>
      </c>
      <c r="L89" s="10" t="e">
        <f>VLOOKUP($A89,AcctData,#REF!,0)</f>
        <v>#NAME?</v>
      </c>
      <c r="M89" s="10" t="e">
        <f>VLOOKUP($A89,AcctData,#REF!,0)</f>
        <v>#NAME?</v>
      </c>
      <c r="N89" s="10" t="e">
        <f>VLOOKUP($A89,AcctData,#REF!,0)</f>
        <v>#NAME?</v>
      </c>
      <c r="O89" s="10" t="e">
        <f>VLOOKUP($A89,AcctData,#REF!,0)</f>
        <v>#NAME?</v>
      </c>
      <c r="P89" s="10" t="e">
        <f>VLOOKUP($A89,AcctData,#REF!,0)</f>
        <v>#NAME?</v>
      </c>
      <c r="Q89" s="10" t="e">
        <f t="shared" si="8"/>
        <v>#NAME?</v>
      </c>
      <c r="R89" s="49"/>
      <c r="U89" s="92" t="e">
        <f t="shared" si="9"/>
        <v>#NAME?</v>
      </c>
      <c r="V89" s="92">
        <v>27105</v>
      </c>
    </row>
    <row r="90" spans="1:22" outlineLevel="1">
      <c r="A90" s="63">
        <v>55075</v>
      </c>
      <c r="B90" s="4"/>
      <c r="C90" t="e">
        <f t="shared" si="7"/>
        <v>#NAME?</v>
      </c>
      <c r="E90" s="10" t="e">
        <f>VLOOKUP($A90,AcctData,#REF!,0)</f>
        <v>#NAME?</v>
      </c>
      <c r="F90" s="10" t="e">
        <f>VLOOKUP($A90,AcctData,#REF!,0)</f>
        <v>#NAME?</v>
      </c>
      <c r="G90" s="10" t="e">
        <f>VLOOKUP($A90,AcctData,#REF!,0)</f>
        <v>#NAME?</v>
      </c>
      <c r="H90" s="10" t="e">
        <f>VLOOKUP($A90,AcctData,#REF!,0)</f>
        <v>#NAME?</v>
      </c>
      <c r="I90" s="10" t="e">
        <f>VLOOKUP($A90,AcctData,#REF!,0)</f>
        <v>#NAME?</v>
      </c>
      <c r="J90" s="10" t="e">
        <f>VLOOKUP($A90,AcctData,#REF!,0)</f>
        <v>#NAME?</v>
      </c>
      <c r="K90" s="10" t="e">
        <f>VLOOKUP($A90,AcctData,#REF!,0)</f>
        <v>#NAME?</v>
      </c>
      <c r="L90" s="10" t="e">
        <f>VLOOKUP($A90,AcctData,#REF!,0)</f>
        <v>#NAME?</v>
      </c>
      <c r="M90" s="10" t="e">
        <f>VLOOKUP($A90,AcctData,#REF!,0)</f>
        <v>#NAME?</v>
      </c>
      <c r="N90" s="10" t="e">
        <f>VLOOKUP($A90,AcctData,#REF!,0)</f>
        <v>#NAME?</v>
      </c>
      <c r="O90" s="10" t="e">
        <f>VLOOKUP($A90,AcctData,#REF!,0)</f>
        <v>#NAME?</v>
      </c>
      <c r="P90" s="10" t="e">
        <f>VLOOKUP($A90,AcctData,#REF!,0)</f>
        <v>#NAME?</v>
      </c>
      <c r="Q90" s="10" t="e">
        <f t="shared" si="8"/>
        <v>#NAME?</v>
      </c>
      <c r="R90" s="49"/>
      <c r="U90" s="92" t="e">
        <f t="shared" si="9"/>
        <v>#NAME?</v>
      </c>
    </row>
    <row r="91" spans="1:22" outlineLevel="1">
      <c r="A91" s="63">
        <v>55100</v>
      </c>
      <c r="B91" s="4"/>
      <c r="C91" t="e">
        <f t="shared" ref="C91:C122" si="10">VLOOKUP(A91,LookupB,2,FALSE)</f>
        <v>#NAME?</v>
      </c>
      <c r="E91" s="10" t="e">
        <f>VLOOKUP($A91,AcctData,#REF!,0)</f>
        <v>#NAME?</v>
      </c>
      <c r="F91" s="10" t="e">
        <f>VLOOKUP($A91,AcctData,#REF!,0)</f>
        <v>#NAME?</v>
      </c>
      <c r="G91" s="10" t="e">
        <f>VLOOKUP($A91,AcctData,#REF!,0)</f>
        <v>#NAME?</v>
      </c>
      <c r="H91" s="10" t="e">
        <f>VLOOKUP($A91,AcctData,#REF!,0)</f>
        <v>#NAME?</v>
      </c>
      <c r="I91" s="10" t="e">
        <f>VLOOKUP($A91,AcctData,#REF!,0)</f>
        <v>#NAME?</v>
      </c>
      <c r="J91" s="10" t="e">
        <f>VLOOKUP($A91,AcctData,#REF!,0)</f>
        <v>#NAME?</v>
      </c>
      <c r="K91" s="10" t="e">
        <f>VLOOKUP($A91,AcctData,#REF!,0)</f>
        <v>#NAME?</v>
      </c>
      <c r="L91" s="10" t="e">
        <f>VLOOKUP($A91,AcctData,#REF!,0)</f>
        <v>#NAME?</v>
      </c>
      <c r="M91" s="10" t="e">
        <f>VLOOKUP($A91,AcctData,#REF!,0)</f>
        <v>#NAME?</v>
      </c>
      <c r="N91" s="10" t="e">
        <f>VLOOKUP($A91,AcctData,#REF!,0)</f>
        <v>#NAME?</v>
      </c>
      <c r="O91" s="10" t="e">
        <f>VLOOKUP($A91,AcctData,#REF!,0)</f>
        <v>#NAME?</v>
      </c>
      <c r="P91" s="10" t="e">
        <f>VLOOKUP($A91,AcctData,#REF!,0)</f>
        <v>#NAME?</v>
      </c>
      <c r="Q91" s="10" t="e">
        <f t="shared" ref="Q91:Q122" si="11">SUM(E91:P91)</f>
        <v>#NAME?</v>
      </c>
      <c r="R91" s="49"/>
      <c r="U91" s="92" t="e">
        <f t="shared" si="9"/>
        <v>#NAME?</v>
      </c>
      <c r="V91" s="92">
        <v>9000</v>
      </c>
    </row>
    <row r="92" spans="1:22" outlineLevel="1">
      <c r="A92" s="63">
        <v>55400</v>
      </c>
      <c r="B92" s="4"/>
      <c r="C92" t="e">
        <f t="shared" si="10"/>
        <v>#NAME?</v>
      </c>
      <c r="E92" s="10" t="e">
        <f>VLOOKUP($A92,AcctData,#REF!,0)</f>
        <v>#NAME?</v>
      </c>
      <c r="F92" s="10" t="e">
        <f>VLOOKUP($A92,AcctData,#REF!,0)</f>
        <v>#NAME?</v>
      </c>
      <c r="G92" s="10" t="e">
        <f>VLOOKUP($A92,AcctData,#REF!,0)</f>
        <v>#NAME?</v>
      </c>
      <c r="H92" s="10" t="e">
        <f>VLOOKUP($A92,AcctData,#REF!,0)</f>
        <v>#NAME?</v>
      </c>
      <c r="I92" s="10" t="e">
        <f>VLOOKUP($A92,AcctData,#REF!,0)</f>
        <v>#NAME?</v>
      </c>
      <c r="J92" s="10" t="e">
        <f>VLOOKUP($A92,AcctData,#REF!,0)</f>
        <v>#NAME?</v>
      </c>
      <c r="K92" s="10" t="e">
        <f>VLOOKUP($A92,AcctData,#REF!,0)</f>
        <v>#NAME?</v>
      </c>
      <c r="L92" s="10" t="e">
        <f>VLOOKUP($A92,AcctData,#REF!,0)</f>
        <v>#NAME?</v>
      </c>
      <c r="M92" s="10" t="e">
        <f>VLOOKUP($A92,AcctData,#REF!,0)</f>
        <v>#NAME?</v>
      </c>
      <c r="N92" s="10" t="e">
        <f>VLOOKUP($A92,AcctData,#REF!,0)</f>
        <v>#NAME?</v>
      </c>
      <c r="O92" s="10" t="e">
        <f>VLOOKUP($A92,AcctData,#REF!,0)</f>
        <v>#NAME?</v>
      </c>
      <c r="P92" s="10" t="e">
        <f>VLOOKUP($A92,AcctData,#REF!,0)</f>
        <v>#NAME?</v>
      </c>
      <c r="Q92" s="10" t="e">
        <f t="shared" si="11"/>
        <v>#NAME?</v>
      </c>
      <c r="R92" s="49"/>
      <c r="U92" s="92" t="e">
        <f t="shared" si="9"/>
        <v>#NAME?</v>
      </c>
      <c r="V92" s="92">
        <v>279423</v>
      </c>
    </row>
    <row r="93" spans="1:22" outlineLevel="1">
      <c r="A93" s="63">
        <v>55450</v>
      </c>
      <c r="B93" s="4"/>
      <c r="C93" t="e">
        <f t="shared" si="10"/>
        <v>#NAME?</v>
      </c>
      <c r="E93" s="10" t="e">
        <f>VLOOKUP($A93,AcctData,#REF!,0)</f>
        <v>#NAME?</v>
      </c>
      <c r="F93" s="10" t="e">
        <f>VLOOKUP($A93,AcctData,#REF!,0)</f>
        <v>#NAME?</v>
      </c>
      <c r="G93" s="10" t="e">
        <f>VLOOKUP($A93,AcctData,#REF!,0)</f>
        <v>#NAME?</v>
      </c>
      <c r="H93" s="10" t="e">
        <f>VLOOKUP($A93,AcctData,#REF!,0)</f>
        <v>#NAME?</v>
      </c>
      <c r="I93" s="10" t="e">
        <f>VLOOKUP($A93,AcctData,#REF!,0)</f>
        <v>#NAME?</v>
      </c>
      <c r="J93" s="10" t="e">
        <f>VLOOKUP($A93,AcctData,#REF!,0)</f>
        <v>#NAME?</v>
      </c>
      <c r="K93" s="10" t="e">
        <f>VLOOKUP($A93,AcctData,#REF!,0)</f>
        <v>#NAME?</v>
      </c>
      <c r="L93" s="10" t="e">
        <f>VLOOKUP($A93,AcctData,#REF!,0)</f>
        <v>#NAME?</v>
      </c>
      <c r="M93" s="10" t="e">
        <f>VLOOKUP($A93,AcctData,#REF!,0)</f>
        <v>#NAME?</v>
      </c>
      <c r="N93" s="10" t="e">
        <f>VLOOKUP($A93,AcctData,#REF!,0)</f>
        <v>#NAME?</v>
      </c>
      <c r="O93" s="10" t="e">
        <f>VLOOKUP($A93,AcctData,#REF!,0)</f>
        <v>#NAME?</v>
      </c>
      <c r="P93" s="10" t="e">
        <f>VLOOKUP($A93,AcctData,#REF!,0)</f>
        <v>#NAME?</v>
      </c>
      <c r="Q93" s="10" t="e">
        <f t="shared" si="11"/>
        <v>#NAME?</v>
      </c>
      <c r="R93" s="49"/>
      <c r="U93" s="92" t="e">
        <f t="shared" si="9"/>
        <v>#NAME?</v>
      </c>
      <c r="V93" s="92">
        <v>302091</v>
      </c>
    </row>
    <row r="94" spans="1:22" outlineLevel="1">
      <c r="A94" s="63">
        <v>55500</v>
      </c>
      <c r="B94" s="4"/>
      <c r="C94" t="e">
        <f t="shared" si="10"/>
        <v>#NAME?</v>
      </c>
      <c r="E94" s="10" t="e">
        <f>VLOOKUP($A94,AcctData,#REF!,0)</f>
        <v>#NAME?</v>
      </c>
      <c r="F94" s="10" t="e">
        <f>VLOOKUP($A94,AcctData,#REF!,0)</f>
        <v>#NAME?</v>
      </c>
      <c r="G94" s="10" t="e">
        <f>VLOOKUP($A94,AcctData,#REF!,0)</f>
        <v>#NAME?</v>
      </c>
      <c r="H94" s="10" t="e">
        <f>VLOOKUP($A94,AcctData,#REF!,0)</f>
        <v>#NAME?</v>
      </c>
      <c r="I94" s="10" t="e">
        <f>VLOOKUP($A94,AcctData,#REF!,0)</f>
        <v>#NAME?</v>
      </c>
      <c r="J94" s="10" t="e">
        <f>VLOOKUP($A94,AcctData,#REF!,0)</f>
        <v>#NAME?</v>
      </c>
      <c r="K94" s="10" t="e">
        <f>VLOOKUP($A94,AcctData,#REF!,0)</f>
        <v>#NAME?</v>
      </c>
      <c r="L94" s="10" t="e">
        <f>VLOOKUP($A94,AcctData,#REF!,0)</f>
        <v>#NAME?</v>
      </c>
      <c r="M94" s="10" t="e">
        <f>VLOOKUP($A94,AcctData,#REF!,0)</f>
        <v>#NAME?</v>
      </c>
      <c r="N94" s="10" t="e">
        <f>VLOOKUP($A94,AcctData,#REF!,0)</f>
        <v>#NAME?</v>
      </c>
      <c r="O94" s="10" t="e">
        <f>VLOOKUP($A94,AcctData,#REF!,0)</f>
        <v>#NAME?</v>
      </c>
      <c r="P94" s="10" t="e">
        <f>VLOOKUP($A94,AcctData,#REF!,0)</f>
        <v>#NAME?</v>
      </c>
      <c r="Q94" s="10" t="e">
        <f t="shared" si="11"/>
        <v>#NAME?</v>
      </c>
      <c r="R94" s="49"/>
      <c r="U94" s="92" t="e">
        <f t="shared" si="9"/>
        <v>#NAME?</v>
      </c>
      <c r="V94" s="92">
        <v>207600</v>
      </c>
    </row>
    <row r="95" spans="1:22" outlineLevel="1">
      <c r="A95" s="63">
        <v>55600</v>
      </c>
      <c r="B95" s="4"/>
      <c r="C95" t="e">
        <f t="shared" si="10"/>
        <v>#NAME?</v>
      </c>
      <c r="E95" s="10" t="e">
        <f>VLOOKUP($A95,AcctData,#REF!,0)</f>
        <v>#NAME?</v>
      </c>
      <c r="F95" s="10" t="e">
        <f>VLOOKUP($A95,AcctData,#REF!,0)</f>
        <v>#NAME?</v>
      </c>
      <c r="G95" s="10" t="e">
        <f>VLOOKUP($A95,AcctData,#REF!,0)</f>
        <v>#NAME?</v>
      </c>
      <c r="H95" s="10" t="e">
        <f>VLOOKUP($A95,AcctData,#REF!,0)</f>
        <v>#NAME?</v>
      </c>
      <c r="I95" s="10" t="e">
        <f>VLOOKUP($A95,AcctData,#REF!,0)</f>
        <v>#NAME?</v>
      </c>
      <c r="J95" s="10" t="e">
        <f>VLOOKUP($A95,AcctData,#REF!,0)</f>
        <v>#NAME?</v>
      </c>
      <c r="K95" s="10" t="e">
        <f>VLOOKUP($A95,AcctData,#REF!,0)</f>
        <v>#NAME?</v>
      </c>
      <c r="L95" s="10" t="e">
        <f>VLOOKUP($A95,AcctData,#REF!,0)</f>
        <v>#NAME?</v>
      </c>
      <c r="M95" s="10" t="e">
        <f>VLOOKUP($A95,AcctData,#REF!,0)</f>
        <v>#NAME?</v>
      </c>
      <c r="N95" s="10" t="e">
        <f>VLOOKUP($A95,AcctData,#REF!,0)</f>
        <v>#NAME?</v>
      </c>
      <c r="O95" s="10" t="e">
        <f>VLOOKUP($A95,AcctData,#REF!,0)</f>
        <v>#NAME?</v>
      </c>
      <c r="P95" s="10" t="e">
        <f>VLOOKUP($A95,AcctData,#REF!,0)</f>
        <v>#NAME?</v>
      </c>
      <c r="Q95" s="10" t="e">
        <f t="shared" si="11"/>
        <v>#NAME?</v>
      </c>
      <c r="R95" s="49"/>
      <c r="U95" s="92" t="e">
        <f t="shared" si="9"/>
        <v>#NAME?</v>
      </c>
      <c r="V95" s="92">
        <v>73830</v>
      </c>
    </row>
    <row r="96" spans="1:22" outlineLevel="1">
      <c r="A96" s="63">
        <v>55650</v>
      </c>
      <c r="B96" s="4"/>
      <c r="C96" t="e">
        <f t="shared" si="10"/>
        <v>#NAME?</v>
      </c>
      <c r="E96" s="10" t="e">
        <f>VLOOKUP($A96,AcctData,#REF!,0)</f>
        <v>#NAME?</v>
      </c>
      <c r="F96" s="10" t="e">
        <f>VLOOKUP($A96,AcctData,#REF!,0)</f>
        <v>#NAME?</v>
      </c>
      <c r="G96" s="10" t="e">
        <f>VLOOKUP($A96,AcctData,#REF!,0)</f>
        <v>#NAME?</v>
      </c>
      <c r="H96" s="10" t="e">
        <f>VLOOKUP($A96,AcctData,#REF!,0)</f>
        <v>#NAME?</v>
      </c>
      <c r="I96" s="10" t="e">
        <f>VLOOKUP($A96,AcctData,#REF!,0)</f>
        <v>#NAME?</v>
      </c>
      <c r="J96" s="10" t="e">
        <f>VLOOKUP($A96,AcctData,#REF!,0)</f>
        <v>#NAME?</v>
      </c>
      <c r="K96" s="10" t="e">
        <f>VLOOKUP($A96,AcctData,#REF!,0)</f>
        <v>#NAME?</v>
      </c>
      <c r="L96" s="10" t="e">
        <f>VLOOKUP($A96,AcctData,#REF!,0)</f>
        <v>#NAME?</v>
      </c>
      <c r="M96" s="10" t="e">
        <f>VLOOKUP($A96,AcctData,#REF!,0)</f>
        <v>#NAME?</v>
      </c>
      <c r="N96" s="10" t="e">
        <f>VLOOKUP($A96,AcctData,#REF!,0)</f>
        <v>#NAME?</v>
      </c>
      <c r="O96" s="10" t="e">
        <f>VLOOKUP($A96,AcctData,#REF!,0)</f>
        <v>#NAME?</v>
      </c>
      <c r="P96" s="10" t="e">
        <f>VLOOKUP($A96,AcctData,#REF!,0)</f>
        <v>#NAME?</v>
      </c>
      <c r="Q96" s="10" t="e">
        <f t="shared" si="11"/>
        <v>#NAME?</v>
      </c>
      <c r="R96" s="49"/>
      <c r="U96" s="92" t="e">
        <f t="shared" si="9"/>
        <v>#NAME?</v>
      </c>
      <c r="V96" s="92">
        <v>257100</v>
      </c>
    </row>
    <row r="97" spans="1:22" outlineLevel="1">
      <c r="A97" s="63">
        <v>55700</v>
      </c>
      <c r="B97" s="4"/>
      <c r="C97" t="e">
        <f t="shared" si="10"/>
        <v>#NAME?</v>
      </c>
      <c r="E97" s="10" t="e">
        <f>VLOOKUP($A97,AcctData,#REF!,0)</f>
        <v>#NAME?</v>
      </c>
      <c r="F97" s="10" t="e">
        <f>VLOOKUP($A97,AcctData,#REF!,0)</f>
        <v>#NAME?</v>
      </c>
      <c r="G97" s="10" t="e">
        <f>VLOOKUP($A97,AcctData,#REF!,0)</f>
        <v>#NAME?</v>
      </c>
      <c r="H97" s="10" t="e">
        <f>VLOOKUP($A97,AcctData,#REF!,0)</f>
        <v>#NAME?</v>
      </c>
      <c r="I97" s="10" t="e">
        <f>VLOOKUP($A97,AcctData,#REF!,0)</f>
        <v>#NAME?</v>
      </c>
      <c r="J97" s="10" t="e">
        <f>VLOOKUP($A97,AcctData,#REF!,0)</f>
        <v>#NAME?</v>
      </c>
      <c r="K97" s="10" t="e">
        <f>VLOOKUP($A97,AcctData,#REF!,0)</f>
        <v>#NAME?</v>
      </c>
      <c r="L97" s="10" t="e">
        <f>VLOOKUP($A97,AcctData,#REF!,0)</f>
        <v>#NAME?</v>
      </c>
      <c r="M97" s="10" t="e">
        <f>VLOOKUP($A97,AcctData,#REF!,0)</f>
        <v>#NAME?</v>
      </c>
      <c r="N97" s="10" t="e">
        <f>VLOOKUP($A97,AcctData,#REF!,0)</f>
        <v>#NAME?</v>
      </c>
      <c r="O97" s="10" t="e">
        <f>VLOOKUP($A97,AcctData,#REF!,0)</f>
        <v>#NAME?</v>
      </c>
      <c r="P97" s="10" t="e">
        <f>VLOOKUP($A97,AcctData,#REF!,0)</f>
        <v>#NAME?</v>
      </c>
      <c r="Q97" s="10" t="e">
        <f t="shared" si="11"/>
        <v>#NAME?</v>
      </c>
      <c r="R97" s="49"/>
      <c r="U97" s="92" t="e">
        <f t="shared" si="9"/>
        <v>#NAME?</v>
      </c>
      <c r="V97" s="92">
        <v>605420</v>
      </c>
    </row>
    <row r="98" spans="1:22" outlineLevel="1">
      <c r="A98" s="63">
        <v>55800</v>
      </c>
      <c r="B98" s="4"/>
      <c r="C98" t="e">
        <f t="shared" si="10"/>
        <v>#NAME?</v>
      </c>
      <c r="E98" s="10" t="e">
        <f>VLOOKUP($A98,AcctData,#REF!,0)</f>
        <v>#NAME?</v>
      </c>
      <c r="F98" s="10" t="e">
        <f>VLOOKUP($A98,AcctData,#REF!,0)</f>
        <v>#NAME?</v>
      </c>
      <c r="G98" s="10" t="e">
        <f>VLOOKUP($A98,AcctData,#REF!,0)</f>
        <v>#NAME?</v>
      </c>
      <c r="H98" s="10" t="e">
        <f>VLOOKUP($A98,AcctData,#REF!,0)</f>
        <v>#NAME?</v>
      </c>
      <c r="I98" s="10" t="e">
        <f>VLOOKUP($A98,AcctData,#REF!,0)</f>
        <v>#NAME?</v>
      </c>
      <c r="J98" s="10" t="e">
        <f>VLOOKUP($A98,AcctData,#REF!,0)</f>
        <v>#NAME?</v>
      </c>
      <c r="K98" s="10" t="e">
        <f>VLOOKUP($A98,AcctData,#REF!,0)</f>
        <v>#NAME?</v>
      </c>
      <c r="L98" s="10" t="e">
        <f>VLOOKUP($A98,AcctData,#REF!,0)</f>
        <v>#NAME?</v>
      </c>
      <c r="M98" s="10" t="e">
        <f>VLOOKUP($A98,AcctData,#REF!,0)</f>
        <v>#NAME?</v>
      </c>
      <c r="N98" s="10" t="e">
        <f>VLOOKUP($A98,AcctData,#REF!,0)</f>
        <v>#NAME?</v>
      </c>
      <c r="O98" s="10" t="e">
        <f>VLOOKUP($A98,AcctData,#REF!,0)</f>
        <v>#NAME?</v>
      </c>
      <c r="P98" s="10" t="e">
        <f>VLOOKUP($A98,AcctData,#REF!,0)</f>
        <v>#NAME?</v>
      </c>
      <c r="Q98" s="10" t="e">
        <f t="shared" si="11"/>
        <v>#NAME?</v>
      </c>
      <c r="R98" s="49"/>
      <c r="U98" s="92" t="e">
        <f t="shared" si="9"/>
        <v>#NAME?</v>
      </c>
      <c r="V98" s="92">
        <v>4910</v>
      </c>
    </row>
    <row r="99" spans="1:22" outlineLevel="1">
      <c r="A99" s="63">
        <v>55900</v>
      </c>
      <c r="B99" s="4"/>
      <c r="C99" t="e">
        <f t="shared" si="10"/>
        <v>#NAME?</v>
      </c>
      <c r="E99" s="10" t="e">
        <f>VLOOKUP($A99,AcctData,#REF!,0)</f>
        <v>#NAME?</v>
      </c>
      <c r="F99" s="10" t="e">
        <f>VLOOKUP($A99,AcctData,#REF!,0)</f>
        <v>#NAME?</v>
      </c>
      <c r="G99" s="10" t="e">
        <f>VLOOKUP($A99,AcctData,#REF!,0)</f>
        <v>#NAME?</v>
      </c>
      <c r="H99" s="10" t="e">
        <f>VLOOKUP($A99,AcctData,#REF!,0)</f>
        <v>#NAME?</v>
      </c>
      <c r="I99" s="10" t="e">
        <f>VLOOKUP($A99,AcctData,#REF!,0)</f>
        <v>#NAME?</v>
      </c>
      <c r="J99" s="10" t="e">
        <f>VLOOKUP($A99,AcctData,#REF!,0)</f>
        <v>#NAME?</v>
      </c>
      <c r="K99" s="10" t="e">
        <f>VLOOKUP($A99,AcctData,#REF!,0)</f>
        <v>#NAME?</v>
      </c>
      <c r="L99" s="10" t="e">
        <f>VLOOKUP($A99,AcctData,#REF!,0)</f>
        <v>#NAME?</v>
      </c>
      <c r="M99" s="10" t="e">
        <f>VLOOKUP($A99,AcctData,#REF!,0)</f>
        <v>#NAME?</v>
      </c>
      <c r="N99" s="10" t="e">
        <f>VLOOKUP($A99,AcctData,#REF!,0)</f>
        <v>#NAME?</v>
      </c>
      <c r="O99" s="10" t="e">
        <f>VLOOKUP($A99,AcctData,#REF!,0)</f>
        <v>#NAME?</v>
      </c>
      <c r="P99" s="10" t="e">
        <f>VLOOKUP($A99,AcctData,#REF!,0)</f>
        <v>#NAME?</v>
      </c>
      <c r="Q99" s="10" t="e">
        <f t="shared" si="11"/>
        <v>#NAME?</v>
      </c>
      <c r="R99" s="49"/>
      <c r="U99" s="92" t="e">
        <f t="shared" si="9"/>
        <v>#NAME?</v>
      </c>
      <c r="V99" s="92">
        <v>21674</v>
      </c>
    </row>
    <row r="100" spans="1:22" outlineLevel="1">
      <c r="A100" s="63">
        <v>56100</v>
      </c>
      <c r="B100" s="4"/>
      <c r="C100" t="e">
        <f t="shared" si="10"/>
        <v>#NAME?</v>
      </c>
      <c r="E100" s="10" t="e">
        <f>VLOOKUP($A100,AcctData,#REF!,0)</f>
        <v>#NAME?</v>
      </c>
      <c r="F100" s="10" t="e">
        <f>VLOOKUP($A100,AcctData,#REF!,0)</f>
        <v>#NAME?</v>
      </c>
      <c r="G100" s="10" t="e">
        <f>VLOOKUP($A100,AcctData,#REF!,0)</f>
        <v>#NAME?</v>
      </c>
      <c r="H100" s="10" t="e">
        <f>VLOOKUP($A100,AcctData,#REF!,0)</f>
        <v>#NAME?</v>
      </c>
      <c r="I100" s="10" t="e">
        <f>VLOOKUP($A100,AcctData,#REF!,0)</f>
        <v>#NAME?</v>
      </c>
      <c r="J100" s="10" t="e">
        <f>VLOOKUP($A100,AcctData,#REF!,0)</f>
        <v>#NAME?</v>
      </c>
      <c r="K100" s="10" t="e">
        <f>VLOOKUP($A100,AcctData,#REF!,0)</f>
        <v>#NAME?</v>
      </c>
      <c r="L100" s="10" t="e">
        <f>VLOOKUP($A100,AcctData,#REF!,0)</f>
        <v>#NAME?</v>
      </c>
      <c r="M100" s="10" t="e">
        <f>VLOOKUP($A100,AcctData,#REF!,0)</f>
        <v>#NAME?</v>
      </c>
      <c r="N100" s="10" t="e">
        <f>VLOOKUP($A100,AcctData,#REF!,0)</f>
        <v>#NAME?</v>
      </c>
      <c r="O100" s="10" t="e">
        <f>VLOOKUP($A100,AcctData,#REF!,0)</f>
        <v>#NAME?</v>
      </c>
      <c r="P100" s="10" t="e">
        <f>VLOOKUP($A100,AcctData,#REF!,0)</f>
        <v>#NAME?</v>
      </c>
      <c r="Q100" s="10" t="e">
        <f t="shared" si="11"/>
        <v>#NAME?</v>
      </c>
      <c r="R100" s="49"/>
      <c r="U100" s="92" t="e">
        <f t="shared" si="9"/>
        <v>#NAME?</v>
      </c>
      <c r="V100" s="92">
        <v>5745</v>
      </c>
    </row>
    <row r="101" spans="1:22" outlineLevel="1">
      <c r="A101" s="63">
        <v>56200</v>
      </c>
      <c r="B101" s="4"/>
      <c r="C101" t="e">
        <f t="shared" si="10"/>
        <v>#NAME?</v>
      </c>
      <c r="E101" s="10" t="e">
        <f>VLOOKUP($A101,AcctData,#REF!,0)</f>
        <v>#NAME?</v>
      </c>
      <c r="F101" s="10" t="e">
        <f>VLOOKUP($A101,AcctData,#REF!,0)</f>
        <v>#NAME?</v>
      </c>
      <c r="G101" s="10" t="e">
        <f>VLOOKUP($A101,AcctData,#REF!,0)</f>
        <v>#NAME?</v>
      </c>
      <c r="H101" s="10" t="e">
        <f>VLOOKUP($A101,AcctData,#REF!,0)</f>
        <v>#NAME?</v>
      </c>
      <c r="I101" s="10" t="e">
        <f>VLOOKUP($A101,AcctData,#REF!,0)</f>
        <v>#NAME?</v>
      </c>
      <c r="J101" s="10" t="e">
        <f>VLOOKUP($A101,AcctData,#REF!,0)</f>
        <v>#NAME?</v>
      </c>
      <c r="K101" s="10" t="e">
        <f>VLOOKUP($A101,AcctData,#REF!,0)</f>
        <v>#NAME?</v>
      </c>
      <c r="L101" s="10" t="e">
        <f>VLOOKUP($A101,AcctData,#REF!,0)</f>
        <v>#NAME?</v>
      </c>
      <c r="M101" s="10" t="e">
        <f>VLOOKUP($A101,AcctData,#REF!,0)</f>
        <v>#NAME?</v>
      </c>
      <c r="N101" s="10" t="e">
        <f>VLOOKUP($A101,AcctData,#REF!,0)</f>
        <v>#NAME?</v>
      </c>
      <c r="O101" s="10" t="e">
        <f>VLOOKUP($A101,AcctData,#REF!,0)</f>
        <v>#NAME?</v>
      </c>
      <c r="P101" s="10" t="e">
        <f>VLOOKUP($A101,AcctData,#REF!,0)</f>
        <v>#NAME?</v>
      </c>
      <c r="Q101" s="10" t="e">
        <f t="shared" si="11"/>
        <v>#NAME?</v>
      </c>
      <c r="R101" s="49"/>
      <c r="U101" s="92" t="e">
        <f t="shared" si="9"/>
        <v>#NAME?</v>
      </c>
      <c r="V101" s="92">
        <v>6743</v>
      </c>
    </row>
    <row r="102" spans="1:22" outlineLevel="1">
      <c r="A102" s="63">
        <v>56300</v>
      </c>
      <c r="B102" s="4"/>
      <c r="C102" t="e">
        <f t="shared" si="10"/>
        <v>#NAME?</v>
      </c>
      <c r="E102" s="10" t="e">
        <f>VLOOKUP($A102,AcctData,#REF!,0)</f>
        <v>#NAME?</v>
      </c>
      <c r="F102" s="10" t="e">
        <f>VLOOKUP($A102,AcctData,#REF!,0)</f>
        <v>#NAME?</v>
      </c>
      <c r="G102" s="10" t="e">
        <f>VLOOKUP($A102,AcctData,#REF!,0)</f>
        <v>#NAME?</v>
      </c>
      <c r="H102" s="10" t="e">
        <f>VLOOKUP($A102,AcctData,#REF!,0)</f>
        <v>#NAME?</v>
      </c>
      <c r="I102" s="10" t="e">
        <f>VLOOKUP($A102,AcctData,#REF!,0)</f>
        <v>#NAME?</v>
      </c>
      <c r="J102" s="10" t="e">
        <f>VLOOKUP($A102,AcctData,#REF!,0)</f>
        <v>#NAME?</v>
      </c>
      <c r="K102" s="10" t="e">
        <f>VLOOKUP($A102,AcctData,#REF!,0)</f>
        <v>#NAME?</v>
      </c>
      <c r="L102" s="10" t="e">
        <f>VLOOKUP($A102,AcctData,#REF!,0)</f>
        <v>#NAME?</v>
      </c>
      <c r="M102" s="10" t="e">
        <f>VLOOKUP($A102,AcctData,#REF!,0)</f>
        <v>#NAME?</v>
      </c>
      <c r="N102" s="10" t="e">
        <f>VLOOKUP($A102,AcctData,#REF!,0)</f>
        <v>#NAME?</v>
      </c>
      <c r="O102" s="10" t="e">
        <f>VLOOKUP($A102,AcctData,#REF!,0)</f>
        <v>#NAME?</v>
      </c>
      <c r="P102" s="10" t="e">
        <f>VLOOKUP($A102,AcctData,#REF!,0)</f>
        <v>#NAME?</v>
      </c>
      <c r="Q102" s="10" t="e">
        <f t="shared" si="11"/>
        <v>#NAME?</v>
      </c>
      <c r="R102" s="49"/>
      <c r="U102" s="92" t="e">
        <f t="shared" si="9"/>
        <v>#NAME?</v>
      </c>
      <c r="V102" s="92">
        <v>28504</v>
      </c>
    </row>
    <row r="103" spans="1:22" outlineLevel="1">
      <c r="A103" s="63">
        <v>56400</v>
      </c>
      <c r="B103" s="4"/>
      <c r="C103" t="e">
        <f t="shared" si="10"/>
        <v>#NAME?</v>
      </c>
      <c r="E103" s="10" t="e">
        <f>VLOOKUP($A103,AcctData,#REF!,0)</f>
        <v>#NAME?</v>
      </c>
      <c r="F103" s="10" t="e">
        <f>VLOOKUP($A103,AcctData,#REF!,0)</f>
        <v>#NAME?</v>
      </c>
      <c r="G103" s="10" t="e">
        <f>VLOOKUP($A103,AcctData,#REF!,0)</f>
        <v>#NAME?</v>
      </c>
      <c r="H103" s="10" t="e">
        <f>VLOOKUP($A103,AcctData,#REF!,0)</f>
        <v>#NAME?</v>
      </c>
      <c r="I103" s="10" t="e">
        <f>VLOOKUP($A103,AcctData,#REF!,0)</f>
        <v>#NAME?</v>
      </c>
      <c r="J103" s="10" t="e">
        <f>VLOOKUP($A103,AcctData,#REF!,0)</f>
        <v>#NAME?</v>
      </c>
      <c r="K103" s="10" t="e">
        <f>VLOOKUP($A103,AcctData,#REF!,0)</f>
        <v>#NAME?</v>
      </c>
      <c r="L103" s="10" t="e">
        <f>VLOOKUP($A103,AcctData,#REF!,0)</f>
        <v>#NAME?</v>
      </c>
      <c r="M103" s="10" t="e">
        <f>VLOOKUP($A103,AcctData,#REF!,0)</f>
        <v>#NAME?</v>
      </c>
      <c r="N103" s="10" t="e">
        <f>VLOOKUP($A103,AcctData,#REF!,0)</f>
        <v>#NAME?</v>
      </c>
      <c r="O103" s="10" t="e">
        <f>VLOOKUP($A103,AcctData,#REF!,0)</f>
        <v>#NAME?</v>
      </c>
      <c r="P103" s="10" t="e">
        <f>VLOOKUP($A103,AcctData,#REF!,0)</f>
        <v>#NAME?</v>
      </c>
      <c r="Q103" s="10" t="e">
        <f t="shared" si="11"/>
        <v>#NAME?</v>
      </c>
      <c r="R103" s="49"/>
      <c r="U103" s="92" t="e">
        <f t="shared" si="9"/>
        <v>#NAME?</v>
      </c>
      <c r="V103" s="92">
        <v>21996</v>
      </c>
    </row>
    <row r="104" spans="1:22" outlineLevel="1">
      <c r="A104" s="63">
        <v>56500</v>
      </c>
      <c r="B104" s="4"/>
      <c r="C104" t="e">
        <f t="shared" si="10"/>
        <v>#NAME?</v>
      </c>
      <c r="E104" s="10" t="e">
        <f>VLOOKUP($A104,AcctData,#REF!,0)</f>
        <v>#NAME?</v>
      </c>
      <c r="F104" s="10" t="e">
        <f>VLOOKUP($A104,AcctData,#REF!,0)</f>
        <v>#NAME?</v>
      </c>
      <c r="G104" s="10" t="e">
        <f>VLOOKUP($A104,AcctData,#REF!,0)</f>
        <v>#NAME?</v>
      </c>
      <c r="H104" s="10" t="e">
        <f>VLOOKUP($A104,AcctData,#REF!,0)</f>
        <v>#NAME?</v>
      </c>
      <c r="I104" s="10" t="e">
        <f>VLOOKUP($A104,AcctData,#REF!,0)</f>
        <v>#NAME?</v>
      </c>
      <c r="J104" s="10" t="e">
        <f>VLOOKUP($A104,AcctData,#REF!,0)</f>
        <v>#NAME?</v>
      </c>
      <c r="K104" s="10" t="e">
        <f>VLOOKUP($A104,AcctData,#REF!,0)</f>
        <v>#NAME?</v>
      </c>
      <c r="L104" s="10" t="e">
        <f>VLOOKUP($A104,AcctData,#REF!,0)</f>
        <v>#NAME?</v>
      </c>
      <c r="M104" s="10" t="e">
        <f>VLOOKUP($A104,AcctData,#REF!,0)</f>
        <v>#NAME?</v>
      </c>
      <c r="N104" s="10" t="e">
        <f>VLOOKUP($A104,AcctData,#REF!,0)</f>
        <v>#NAME?</v>
      </c>
      <c r="O104" s="10" t="e">
        <f>VLOOKUP($A104,AcctData,#REF!,0)</f>
        <v>#NAME?</v>
      </c>
      <c r="P104" s="10" t="e">
        <f>VLOOKUP($A104,AcctData,#REF!,0)</f>
        <v>#NAME?</v>
      </c>
      <c r="Q104" s="10" t="e">
        <f t="shared" si="11"/>
        <v>#NAME?</v>
      </c>
      <c r="R104" s="49"/>
      <c r="U104" s="92" t="e">
        <f t="shared" si="9"/>
        <v>#NAME?</v>
      </c>
      <c r="V104" s="92">
        <v>11094</v>
      </c>
    </row>
    <row r="105" spans="1:22" outlineLevel="1">
      <c r="A105" s="63">
        <v>56600</v>
      </c>
      <c r="B105" s="4"/>
      <c r="C105" t="e">
        <f t="shared" si="10"/>
        <v>#NAME?</v>
      </c>
      <c r="E105" s="10" t="e">
        <f>VLOOKUP($A105,AcctData,#REF!,0)</f>
        <v>#NAME?</v>
      </c>
      <c r="F105" s="10" t="e">
        <f>VLOOKUP($A105,AcctData,#REF!,0)</f>
        <v>#NAME?</v>
      </c>
      <c r="G105" s="10" t="e">
        <f>VLOOKUP($A105,AcctData,#REF!,0)</f>
        <v>#NAME?</v>
      </c>
      <c r="H105" s="10" t="e">
        <f>VLOOKUP($A105,AcctData,#REF!,0)</f>
        <v>#NAME?</v>
      </c>
      <c r="I105" s="10" t="e">
        <f>VLOOKUP($A105,AcctData,#REF!,0)</f>
        <v>#NAME?</v>
      </c>
      <c r="J105" s="10" t="e">
        <f>VLOOKUP($A105,AcctData,#REF!,0)</f>
        <v>#NAME?</v>
      </c>
      <c r="K105" s="10" t="e">
        <f>VLOOKUP($A105,AcctData,#REF!,0)</f>
        <v>#NAME?</v>
      </c>
      <c r="L105" s="10" t="e">
        <f>VLOOKUP($A105,AcctData,#REF!,0)</f>
        <v>#NAME?</v>
      </c>
      <c r="M105" s="10" t="e">
        <f>VLOOKUP($A105,AcctData,#REF!,0)</f>
        <v>#NAME?</v>
      </c>
      <c r="N105" s="10" t="e">
        <f>VLOOKUP($A105,AcctData,#REF!,0)</f>
        <v>#NAME?</v>
      </c>
      <c r="O105" s="10" t="e">
        <f>VLOOKUP($A105,AcctData,#REF!,0)</f>
        <v>#NAME?</v>
      </c>
      <c r="P105" s="10" t="e">
        <f>VLOOKUP($A105,AcctData,#REF!,0)</f>
        <v>#NAME?</v>
      </c>
      <c r="Q105" s="10" t="e">
        <f t="shared" si="11"/>
        <v>#NAME?</v>
      </c>
      <c r="R105" s="49"/>
      <c r="U105" s="92" t="e">
        <f t="shared" si="9"/>
        <v>#NAME?</v>
      </c>
      <c r="V105" s="92">
        <v>65640</v>
      </c>
    </row>
    <row r="106" spans="1:22" outlineLevel="1">
      <c r="A106" s="63">
        <v>56700</v>
      </c>
      <c r="B106" s="4"/>
      <c r="C106" t="e">
        <f t="shared" si="10"/>
        <v>#NAME?</v>
      </c>
      <c r="E106" s="10" t="e">
        <f>VLOOKUP($A106,AcctData,#REF!,0)</f>
        <v>#NAME?</v>
      </c>
      <c r="F106" s="10" t="e">
        <f>VLOOKUP($A106,AcctData,#REF!,0)</f>
        <v>#NAME?</v>
      </c>
      <c r="G106" s="10" t="e">
        <f>VLOOKUP($A106,AcctData,#REF!,0)</f>
        <v>#NAME?</v>
      </c>
      <c r="H106" s="10" t="e">
        <f>VLOOKUP($A106,AcctData,#REF!,0)</f>
        <v>#NAME?</v>
      </c>
      <c r="I106" s="10" t="e">
        <f>VLOOKUP($A106,AcctData,#REF!,0)</f>
        <v>#NAME?</v>
      </c>
      <c r="J106" s="10" t="e">
        <f>VLOOKUP($A106,AcctData,#REF!,0)</f>
        <v>#NAME?</v>
      </c>
      <c r="K106" s="10" t="e">
        <f>VLOOKUP($A106,AcctData,#REF!,0)</f>
        <v>#NAME?</v>
      </c>
      <c r="L106" s="10" t="e">
        <f>VLOOKUP($A106,AcctData,#REF!,0)</f>
        <v>#NAME?</v>
      </c>
      <c r="M106" s="10" t="e">
        <f>VLOOKUP($A106,AcctData,#REF!,0)</f>
        <v>#NAME?</v>
      </c>
      <c r="N106" s="10" t="e">
        <f>VLOOKUP($A106,AcctData,#REF!,0)</f>
        <v>#NAME?</v>
      </c>
      <c r="O106" s="10" t="e">
        <f>VLOOKUP($A106,AcctData,#REF!,0)</f>
        <v>#NAME?</v>
      </c>
      <c r="P106" s="10" t="e">
        <f>VLOOKUP($A106,AcctData,#REF!,0)</f>
        <v>#NAME?</v>
      </c>
      <c r="Q106" s="10" t="e">
        <f t="shared" si="11"/>
        <v>#NAME?</v>
      </c>
      <c r="R106" s="49"/>
      <c r="U106" s="92" t="e">
        <f t="shared" si="9"/>
        <v>#NAME?</v>
      </c>
      <c r="V106" s="92">
        <v>21000</v>
      </c>
    </row>
    <row r="107" spans="1:22" outlineLevel="1">
      <c r="A107" s="63">
        <v>56900</v>
      </c>
      <c r="B107" s="4"/>
      <c r="C107" t="e">
        <f t="shared" si="10"/>
        <v>#NAME?</v>
      </c>
      <c r="E107" s="10" t="e">
        <f>VLOOKUP($A107,AcctData,#REF!,0)</f>
        <v>#NAME?</v>
      </c>
      <c r="F107" s="10" t="e">
        <f>VLOOKUP($A107,AcctData,#REF!,0)</f>
        <v>#NAME?</v>
      </c>
      <c r="G107" s="10" t="e">
        <f>VLOOKUP($A107,AcctData,#REF!,0)</f>
        <v>#NAME?</v>
      </c>
      <c r="H107" s="10" t="e">
        <f>VLOOKUP($A107,AcctData,#REF!,0)</f>
        <v>#NAME?</v>
      </c>
      <c r="I107" s="10" t="e">
        <f>VLOOKUP($A107,AcctData,#REF!,0)</f>
        <v>#NAME?</v>
      </c>
      <c r="J107" s="10" t="e">
        <f>VLOOKUP($A107,AcctData,#REF!,0)</f>
        <v>#NAME?</v>
      </c>
      <c r="K107" s="10" t="e">
        <f>VLOOKUP($A107,AcctData,#REF!,0)</f>
        <v>#NAME?</v>
      </c>
      <c r="L107" s="10" t="e">
        <f>VLOOKUP($A107,AcctData,#REF!,0)</f>
        <v>#NAME?</v>
      </c>
      <c r="M107" s="10" t="e">
        <f>VLOOKUP($A107,AcctData,#REF!,0)</f>
        <v>#NAME?</v>
      </c>
      <c r="N107" s="10" t="e">
        <f>VLOOKUP($A107,AcctData,#REF!,0)</f>
        <v>#NAME?</v>
      </c>
      <c r="O107" s="10" t="e">
        <f>VLOOKUP($A107,AcctData,#REF!,0)</f>
        <v>#NAME?</v>
      </c>
      <c r="P107" s="10" t="e">
        <f>VLOOKUP($A107,AcctData,#REF!,0)</f>
        <v>#NAME?</v>
      </c>
      <c r="Q107" s="10" t="e">
        <f t="shared" si="11"/>
        <v>#NAME?</v>
      </c>
      <c r="R107" s="49"/>
      <c r="U107" s="92" t="e">
        <f t="shared" si="9"/>
        <v>#NAME?</v>
      </c>
      <c r="V107" s="92">
        <v>18550</v>
      </c>
    </row>
    <row r="108" spans="1:22" outlineLevel="1">
      <c r="A108" s="63">
        <v>57000</v>
      </c>
      <c r="B108" s="4"/>
      <c r="C108" t="e">
        <f t="shared" si="10"/>
        <v>#NAME?</v>
      </c>
      <c r="E108" s="10" t="e">
        <f>VLOOKUP($A108,AcctData,#REF!,0)</f>
        <v>#NAME?</v>
      </c>
      <c r="F108" s="10" t="e">
        <f>VLOOKUP($A108,AcctData,#REF!,0)</f>
        <v>#NAME?</v>
      </c>
      <c r="G108" s="10" t="e">
        <f>VLOOKUP($A108,AcctData,#REF!,0)</f>
        <v>#NAME?</v>
      </c>
      <c r="H108" s="10" t="e">
        <f>VLOOKUP($A108,AcctData,#REF!,0)</f>
        <v>#NAME?</v>
      </c>
      <c r="I108" s="10" t="e">
        <f>VLOOKUP($A108,AcctData,#REF!,0)</f>
        <v>#NAME?</v>
      </c>
      <c r="J108" s="10" t="e">
        <f>VLOOKUP($A108,AcctData,#REF!,0)</f>
        <v>#NAME?</v>
      </c>
      <c r="K108" s="10" t="e">
        <f>VLOOKUP($A108,AcctData,#REF!,0)</f>
        <v>#NAME?</v>
      </c>
      <c r="L108" s="10" t="e">
        <f>VLOOKUP($A108,AcctData,#REF!,0)</f>
        <v>#NAME?</v>
      </c>
      <c r="M108" s="10" t="e">
        <f>VLOOKUP($A108,AcctData,#REF!,0)</f>
        <v>#NAME?</v>
      </c>
      <c r="N108" s="10" t="e">
        <f>VLOOKUP($A108,AcctData,#REF!,0)</f>
        <v>#NAME?</v>
      </c>
      <c r="O108" s="10" t="e">
        <f>VLOOKUP($A108,AcctData,#REF!,0)</f>
        <v>#NAME?</v>
      </c>
      <c r="P108" s="10" t="e">
        <f>VLOOKUP($A108,AcctData,#REF!,0)</f>
        <v>#NAME?</v>
      </c>
      <c r="Q108" s="10" t="e">
        <f t="shared" si="11"/>
        <v>#NAME?</v>
      </c>
      <c r="R108" s="49"/>
      <c r="U108" s="92" t="e">
        <f t="shared" si="9"/>
        <v>#NAME?</v>
      </c>
      <c r="V108" s="92">
        <v>7940</v>
      </c>
    </row>
    <row r="109" spans="1:22" outlineLevel="1">
      <c r="A109" s="63">
        <v>57100</v>
      </c>
      <c r="B109" s="4"/>
      <c r="C109" t="e">
        <f t="shared" si="10"/>
        <v>#NAME?</v>
      </c>
      <c r="E109" s="10" t="e">
        <f>VLOOKUP($A109,AcctData,#REF!,0)</f>
        <v>#NAME?</v>
      </c>
      <c r="F109" s="10" t="e">
        <f>VLOOKUP($A109,AcctData,#REF!,0)</f>
        <v>#NAME?</v>
      </c>
      <c r="G109" s="10" t="e">
        <f>VLOOKUP($A109,AcctData,#REF!,0)</f>
        <v>#NAME?</v>
      </c>
      <c r="H109" s="10" t="e">
        <f>VLOOKUP($A109,AcctData,#REF!,0)</f>
        <v>#NAME?</v>
      </c>
      <c r="I109" s="10" t="e">
        <f>VLOOKUP($A109,AcctData,#REF!,0)</f>
        <v>#NAME?</v>
      </c>
      <c r="J109" s="10" t="e">
        <f>VLOOKUP($A109,AcctData,#REF!,0)</f>
        <v>#NAME?</v>
      </c>
      <c r="K109" s="10" t="e">
        <f>VLOOKUP($A109,AcctData,#REF!,0)</f>
        <v>#NAME?</v>
      </c>
      <c r="L109" s="10" t="e">
        <f>VLOOKUP($A109,AcctData,#REF!,0)</f>
        <v>#NAME?</v>
      </c>
      <c r="M109" s="10" t="e">
        <f>VLOOKUP($A109,AcctData,#REF!,0)</f>
        <v>#NAME?</v>
      </c>
      <c r="N109" s="10" t="e">
        <f>VLOOKUP($A109,AcctData,#REF!,0)</f>
        <v>#NAME?</v>
      </c>
      <c r="O109" s="10" t="e">
        <f>VLOOKUP($A109,AcctData,#REF!,0)</f>
        <v>#NAME?</v>
      </c>
      <c r="P109" s="10" t="e">
        <f>VLOOKUP($A109,AcctData,#REF!,0)</f>
        <v>#NAME?</v>
      </c>
      <c r="Q109" s="10" t="e">
        <f t="shared" si="11"/>
        <v>#NAME?</v>
      </c>
      <c r="R109" s="49"/>
      <c r="U109" s="92" t="e">
        <f t="shared" si="9"/>
        <v>#NAME?</v>
      </c>
      <c r="V109" s="92">
        <v>580611</v>
      </c>
    </row>
    <row r="110" spans="1:22" outlineLevel="1">
      <c r="A110" s="63">
        <v>57200</v>
      </c>
      <c r="B110" s="4"/>
      <c r="C110" t="e">
        <f t="shared" si="10"/>
        <v>#NAME?</v>
      </c>
      <c r="E110" s="10" t="e">
        <f>VLOOKUP($A110,AcctData,#REF!,0)</f>
        <v>#NAME?</v>
      </c>
      <c r="F110" s="10" t="e">
        <f>VLOOKUP($A110,AcctData,#REF!,0)</f>
        <v>#NAME?</v>
      </c>
      <c r="G110" s="10" t="e">
        <f>VLOOKUP($A110,AcctData,#REF!,0)</f>
        <v>#NAME?</v>
      </c>
      <c r="H110" s="10" t="e">
        <f>VLOOKUP($A110,AcctData,#REF!,0)</f>
        <v>#NAME?</v>
      </c>
      <c r="I110" s="10" t="e">
        <f>VLOOKUP($A110,AcctData,#REF!,0)</f>
        <v>#NAME?</v>
      </c>
      <c r="J110" s="10" t="e">
        <f>VLOOKUP($A110,AcctData,#REF!,0)</f>
        <v>#NAME?</v>
      </c>
      <c r="K110" s="10" t="e">
        <f>VLOOKUP($A110,AcctData,#REF!,0)</f>
        <v>#NAME?</v>
      </c>
      <c r="L110" s="10" t="e">
        <f>VLOOKUP($A110,AcctData,#REF!,0)</f>
        <v>#NAME?</v>
      </c>
      <c r="M110" s="10" t="e">
        <f>VLOOKUP($A110,AcctData,#REF!,0)</f>
        <v>#NAME?</v>
      </c>
      <c r="N110" s="10" t="e">
        <f>VLOOKUP($A110,AcctData,#REF!,0)</f>
        <v>#NAME?</v>
      </c>
      <c r="O110" s="10" t="e">
        <f>VLOOKUP($A110,AcctData,#REF!,0)</f>
        <v>#NAME?</v>
      </c>
      <c r="P110" s="10" t="e">
        <f>VLOOKUP($A110,AcctData,#REF!,0)</f>
        <v>#NAME?</v>
      </c>
      <c r="Q110" s="10" t="e">
        <f t="shared" si="11"/>
        <v>#NAME?</v>
      </c>
      <c r="R110" s="49"/>
      <c r="U110" s="92" t="e">
        <f t="shared" si="9"/>
        <v>#NAME?</v>
      </c>
      <c r="V110" s="92">
        <v>26004</v>
      </c>
    </row>
    <row r="111" spans="1:22" outlineLevel="1">
      <c r="A111" s="63">
        <v>57225</v>
      </c>
      <c r="B111" s="4"/>
      <c r="C111" t="e">
        <f t="shared" si="10"/>
        <v>#NAME?</v>
      </c>
      <c r="E111" s="10" t="e">
        <f>VLOOKUP($A111,AcctData,#REF!,0)</f>
        <v>#NAME?</v>
      </c>
      <c r="F111" s="10" t="e">
        <f>VLOOKUP($A111,AcctData,#REF!,0)</f>
        <v>#NAME?</v>
      </c>
      <c r="G111" s="10" t="e">
        <f>VLOOKUP($A111,AcctData,#REF!,0)</f>
        <v>#NAME?</v>
      </c>
      <c r="H111" s="10" t="e">
        <f>VLOOKUP($A111,AcctData,#REF!,0)</f>
        <v>#NAME?</v>
      </c>
      <c r="I111" s="10" t="e">
        <f>VLOOKUP($A111,AcctData,#REF!,0)</f>
        <v>#NAME?</v>
      </c>
      <c r="J111" s="10" t="e">
        <f>VLOOKUP($A111,AcctData,#REF!,0)</f>
        <v>#NAME?</v>
      </c>
      <c r="K111" s="10" t="e">
        <f>VLOOKUP($A111,AcctData,#REF!,0)</f>
        <v>#NAME?</v>
      </c>
      <c r="L111" s="10" t="e">
        <f>VLOOKUP($A111,AcctData,#REF!,0)</f>
        <v>#NAME?</v>
      </c>
      <c r="M111" s="10" t="e">
        <f>VLOOKUP($A111,AcctData,#REF!,0)</f>
        <v>#NAME?</v>
      </c>
      <c r="N111" s="10" t="e">
        <f>VLOOKUP($A111,AcctData,#REF!,0)</f>
        <v>#NAME?</v>
      </c>
      <c r="O111" s="10" t="e">
        <f>VLOOKUP($A111,AcctData,#REF!,0)</f>
        <v>#NAME?</v>
      </c>
      <c r="P111" s="10" t="e">
        <f>VLOOKUP($A111,AcctData,#REF!,0)</f>
        <v>#NAME?</v>
      </c>
      <c r="Q111" s="10" t="e">
        <f t="shared" si="11"/>
        <v>#NAME?</v>
      </c>
      <c r="R111" s="49"/>
      <c r="U111" s="92" t="e">
        <f t="shared" si="9"/>
        <v>#NAME?</v>
      </c>
      <c r="V111" s="92">
        <v>48504</v>
      </c>
    </row>
    <row r="112" spans="1:22" outlineLevel="1">
      <c r="A112" s="63">
        <v>57250</v>
      </c>
      <c r="B112" s="4"/>
      <c r="C112" t="e">
        <f t="shared" si="10"/>
        <v>#NAME?</v>
      </c>
      <c r="E112" s="10" t="e">
        <f>VLOOKUP($A112,AcctData,#REF!,0)</f>
        <v>#NAME?</v>
      </c>
      <c r="F112" s="10" t="e">
        <f>VLOOKUP($A112,AcctData,#REF!,0)</f>
        <v>#NAME?</v>
      </c>
      <c r="G112" s="10" t="e">
        <f>VLOOKUP($A112,AcctData,#REF!,0)</f>
        <v>#NAME?</v>
      </c>
      <c r="H112" s="10" t="e">
        <f>VLOOKUP($A112,AcctData,#REF!,0)</f>
        <v>#NAME?</v>
      </c>
      <c r="I112" s="10" t="e">
        <f>VLOOKUP($A112,AcctData,#REF!,0)</f>
        <v>#NAME?</v>
      </c>
      <c r="J112" s="10" t="e">
        <f>VLOOKUP($A112,AcctData,#REF!,0)</f>
        <v>#NAME?</v>
      </c>
      <c r="K112" s="10" t="e">
        <f>VLOOKUP($A112,AcctData,#REF!,0)</f>
        <v>#NAME?</v>
      </c>
      <c r="L112" s="10" t="e">
        <f>VLOOKUP($A112,AcctData,#REF!,0)</f>
        <v>#NAME?</v>
      </c>
      <c r="M112" s="10" t="e">
        <f>VLOOKUP($A112,AcctData,#REF!,0)</f>
        <v>#NAME?</v>
      </c>
      <c r="N112" s="10" t="e">
        <f>VLOOKUP($A112,AcctData,#REF!,0)</f>
        <v>#NAME?</v>
      </c>
      <c r="O112" s="10" t="e">
        <f>VLOOKUP($A112,AcctData,#REF!,0)</f>
        <v>#NAME?</v>
      </c>
      <c r="P112" s="10" t="e">
        <f>VLOOKUP($A112,AcctData,#REF!,0)</f>
        <v>#NAME?</v>
      </c>
      <c r="Q112" s="10" t="e">
        <f t="shared" si="11"/>
        <v>#NAME?</v>
      </c>
      <c r="R112" s="49"/>
      <c r="U112" s="92" t="e">
        <f t="shared" si="9"/>
        <v>#NAME?</v>
      </c>
      <c r="V112" s="92">
        <v>1600</v>
      </c>
    </row>
    <row r="113" spans="1:22" outlineLevel="1">
      <c r="A113" s="63">
        <v>57275</v>
      </c>
      <c r="B113" s="4"/>
      <c r="C113" t="e">
        <f t="shared" si="10"/>
        <v>#NAME?</v>
      </c>
      <c r="E113" s="10" t="e">
        <f>VLOOKUP($A113,AcctData,#REF!,0)</f>
        <v>#NAME?</v>
      </c>
      <c r="F113" s="10" t="e">
        <f>VLOOKUP($A113,AcctData,#REF!,0)</f>
        <v>#NAME?</v>
      </c>
      <c r="G113" s="10" t="e">
        <f>VLOOKUP($A113,AcctData,#REF!,0)</f>
        <v>#NAME?</v>
      </c>
      <c r="H113" s="10" t="e">
        <f>VLOOKUP($A113,AcctData,#REF!,0)</f>
        <v>#NAME?</v>
      </c>
      <c r="I113" s="10" t="e">
        <f>VLOOKUP($A113,AcctData,#REF!,0)</f>
        <v>#NAME?</v>
      </c>
      <c r="J113" s="10" t="e">
        <f>VLOOKUP($A113,AcctData,#REF!,0)</f>
        <v>#NAME?</v>
      </c>
      <c r="K113" s="10" t="e">
        <f>VLOOKUP($A113,AcctData,#REF!,0)</f>
        <v>#NAME?</v>
      </c>
      <c r="L113" s="10" t="e">
        <f>VLOOKUP($A113,AcctData,#REF!,0)</f>
        <v>#NAME?</v>
      </c>
      <c r="M113" s="10" t="e">
        <f>VLOOKUP($A113,AcctData,#REF!,0)</f>
        <v>#NAME?</v>
      </c>
      <c r="N113" s="10" t="e">
        <f>VLOOKUP($A113,AcctData,#REF!,0)</f>
        <v>#NAME?</v>
      </c>
      <c r="O113" s="10" t="e">
        <f>VLOOKUP($A113,AcctData,#REF!,0)</f>
        <v>#NAME?</v>
      </c>
      <c r="P113" s="10" t="e">
        <f>VLOOKUP($A113,AcctData,#REF!,0)</f>
        <v>#NAME?</v>
      </c>
      <c r="Q113" s="10" t="e">
        <f t="shared" si="11"/>
        <v>#NAME?</v>
      </c>
      <c r="R113" s="49"/>
      <c r="U113" s="92" t="e">
        <f t="shared" si="9"/>
        <v>#NAME?</v>
      </c>
      <c r="V113" s="92">
        <v>5496</v>
      </c>
    </row>
    <row r="114" spans="1:22" outlineLevel="1">
      <c r="A114" s="63">
        <v>57300</v>
      </c>
      <c r="B114" s="4"/>
      <c r="C114" t="e">
        <f t="shared" si="10"/>
        <v>#NAME?</v>
      </c>
      <c r="E114" s="10" t="e">
        <f>VLOOKUP($A114,AcctData,#REF!,0)</f>
        <v>#NAME?</v>
      </c>
      <c r="F114" s="10" t="e">
        <f>VLOOKUP($A114,AcctData,#REF!,0)</f>
        <v>#NAME?</v>
      </c>
      <c r="G114" s="10" t="e">
        <f>VLOOKUP($A114,AcctData,#REF!,0)</f>
        <v>#NAME?</v>
      </c>
      <c r="H114" s="10" t="e">
        <f>VLOOKUP($A114,AcctData,#REF!,0)</f>
        <v>#NAME?</v>
      </c>
      <c r="I114" s="10" t="e">
        <f>VLOOKUP($A114,AcctData,#REF!,0)</f>
        <v>#NAME?</v>
      </c>
      <c r="J114" s="10" t="e">
        <f>VLOOKUP($A114,AcctData,#REF!,0)</f>
        <v>#NAME?</v>
      </c>
      <c r="K114" s="10" t="e">
        <f>VLOOKUP($A114,AcctData,#REF!,0)</f>
        <v>#NAME?</v>
      </c>
      <c r="L114" s="10" t="e">
        <f>VLOOKUP($A114,AcctData,#REF!,0)</f>
        <v>#NAME?</v>
      </c>
      <c r="M114" s="10" t="e">
        <f>VLOOKUP($A114,AcctData,#REF!,0)</f>
        <v>#NAME?</v>
      </c>
      <c r="N114" s="10" t="e">
        <f>VLOOKUP($A114,AcctData,#REF!,0)</f>
        <v>#NAME?</v>
      </c>
      <c r="O114" s="10" t="e">
        <f>VLOOKUP($A114,AcctData,#REF!,0)</f>
        <v>#NAME?</v>
      </c>
      <c r="P114" s="10" t="e">
        <f>VLOOKUP($A114,AcctData,#REF!,0)</f>
        <v>#NAME?</v>
      </c>
      <c r="Q114" s="10" t="e">
        <f t="shared" si="11"/>
        <v>#NAME?</v>
      </c>
      <c r="R114" s="49"/>
      <c r="U114" s="92" t="e">
        <f t="shared" si="9"/>
        <v>#NAME?</v>
      </c>
      <c r="V114" s="92">
        <v>15950</v>
      </c>
    </row>
    <row r="115" spans="1:22" outlineLevel="1">
      <c r="A115" s="63">
        <v>57400</v>
      </c>
      <c r="B115" s="4"/>
      <c r="C115" t="e">
        <f t="shared" si="10"/>
        <v>#NAME?</v>
      </c>
      <c r="E115" s="10" t="e">
        <f>VLOOKUP($A115,AcctData,#REF!,0)</f>
        <v>#NAME?</v>
      </c>
      <c r="F115" s="10" t="e">
        <f>VLOOKUP($A115,AcctData,#REF!,0)</f>
        <v>#NAME?</v>
      </c>
      <c r="G115" s="10" t="e">
        <f>VLOOKUP($A115,AcctData,#REF!,0)</f>
        <v>#NAME?</v>
      </c>
      <c r="H115" s="10" t="e">
        <f>VLOOKUP($A115,AcctData,#REF!,0)</f>
        <v>#NAME?</v>
      </c>
      <c r="I115" s="10" t="e">
        <f>VLOOKUP($A115,AcctData,#REF!,0)</f>
        <v>#NAME?</v>
      </c>
      <c r="J115" s="10" t="e">
        <f>VLOOKUP($A115,AcctData,#REF!,0)</f>
        <v>#NAME?</v>
      </c>
      <c r="K115" s="10" t="e">
        <f>VLOOKUP($A115,AcctData,#REF!,0)</f>
        <v>#NAME?</v>
      </c>
      <c r="L115" s="10" t="e">
        <f>VLOOKUP($A115,AcctData,#REF!,0)</f>
        <v>#NAME?</v>
      </c>
      <c r="M115" s="10" t="e">
        <f>VLOOKUP($A115,AcctData,#REF!,0)</f>
        <v>#NAME?</v>
      </c>
      <c r="N115" s="10" t="e">
        <f>VLOOKUP($A115,AcctData,#REF!,0)</f>
        <v>#NAME?</v>
      </c>
      <c r="O115" s="10" t="e">
        <f>VLOOKUP($A115,AcctData,#REF!,0)</f>
        <v>#NAME?</v>
      </c>
      <c r="P115" s="10" t="e">
        <f>VLOOKUP($A115,AcctData,#REF!,0)</f>
        <v>#NAME?</v>
      </c>
      <c r="Q115" s="10" t="e">
        <f t="shared" si="11"/>
        <v>#NAME?</v>
      </c>
      <c r="R115" s="49"/>
      <c r="U115" s="92" t="e">
        <f t="shared" si="9"/>
        <v>#NAME?</v>
      </c>
      <c r="V115" s="92">
        <v>61500</v>
      </c>
    </row>
    <row r="116" spans="1:22" outlineLevel="1">
      <c r="A116" s="63">
        <v>57500</v>
      </c>
      <c r="B116" s="4"/>
      <c r="C116" t="e">
        <f t="shared" si="10"/>
        <v>#NAME?</v>
      </c>
      <c r="E116" s="10" t="e">
        <f>VLOOKUP($A116,AcctData,#REF!,0)</f>
        <v>#NAME?</v>
      </c>
      <c r="F116" s="10" t="e">
        <f>VLOOKUP($A116,AcctData,#REF!,0)</f>
        <v>#NAME?</v>
      </c>
      <c r="G116" s="10" t="e">
        <f>VLOOKUP($A116,AcctData,#REF!,0)</f>
        <v>#NAME?</v>
      </c>
      <c r="H116" s="10" t="e">
        <f>VLOOKUP($A116,AcctData,#REF!,0)</f>
        <v>#NAME?</v>
      </c>
      <c r="I116" s="10" t="e">
        <f>VLOOKUP($A116,AcctData,#REF!,0)</f>
        <v>#NAME?</v>
      </c>
      <c r="J116" s="10" t="e">
        <f>VLOOKUP($A116,AcctData,#REF!,0)</f>
        <v>#NAME?</v>
      </c>
      <c r="K116" s="10" t="e">
        <f>VLOOKUP($A116,AcctData,#REF!,0)</f>
        <v>#NAME?</v>
      </c>
      <c r="L116" s="10" t="e">
        <f>VLOOKUP($A116,AcctData,#REF!,0)</f>
        <v>#NAME?</v>
      </c>
      <c r="M116" s="10" t="e">
        <f>VLOOKUP($A116,AcctData,#REF!,0)</f>
        <v>#NAME?</v>
      </c>
      <c r="N116" s="10" t="e">
        <f>VLOOKUP($A116,AcctData,#REF!,0)</f>
        <v>#NAME?</v>
      </c>
      <c r="O116" s="10" t="e">
        <f>VLOOKUP($A116,AcctData,#REF!,0)</f>
        <v>#NAME?</v>
      </c>
      <c r="P116" s="10" t="e">
        <f>VLOOKUP($A116,AcctData,#REF!,0)</f>
        <v>#NAME?</v>
      </c>
      <c r="Q116" s="10" t="e">
        <f t="shared" si="11"/>
        <v>#NAME?</v>
      </c>
      <c r="R116" s="49"/>
      <c r="U116" s="92" t="e">
        <f t="shared" si="9"/>
        <v>#NAME?</v>
      </c>
      <c r="V116" s="92">
        <v>215261</v>
      </c>
    </row>
    <row r="117" spans="1:22" outlineLevel="1">
      <c r="A117" s="63">
        <v>57550</v>
      </c>
      <c r="B117" s="4"/>
      <c r="C117" t="e">
        <f t="shared" si="10"/>
        <v>#NAME?</v>
      </c>
      <c r="E117" s="10" t="e">
        <f>VLOOKUP($A117,AcctData,#REF!,0)</f>
        <v>#NAME?</v>
      </c>
      <c r="F117" s="10" t="e">
        <f>VLOOKUP($A117,AcctData,#REF!,0)</f>
        <v>#NAME?</v>
      </c>
      <c r="G117" s="10" t="e">
        <f>VLOOKUP($A117,AcctData,#REF!,0)</f>
        <v>#NAME?</v>
      </c>
      <c r="H117" s="10" t="e">
        <f>VLOOKUP($A117,AcctData,#REF!,0)</f>
        <v>#NAME?</v>
      </c>
      <c r="I117" s="10" t="e">
        <f>VLOOKUP($A117,AcctData,#REF!,0)</f>
        <v>#NAME?</v>
      </c>
      <c r="J117" s="10" t="e">
        <f>VLOOKUP($A117,AcctData,#REF!,0)</f>
        <v>#NAME?</v>
      </c>
      <c r="K117" s="10" t="e">
        <f>VLOOKUP($A117,AcctData,#REF!,0)</f>
        <v>#NAME?</v>
      </c>
      <c r="L117" s="10" t="e">
        <f>VLOOKUP($A117,AcctData,#REF!,0)</f>
        <v>#NAME?</v>
      </c>
      <c r="M117" s="10" t="e">
        <f>VLOOKUP($A117,AcctData,#REF!,0)</f>
        <v>#NAME?</v>
      </c>
      <c r="N117" s="10" t="e">
        <f>VLOOKUP($A117,AcctData,#REF!,0)</f>
        <v>#NAME?</v>
      </c>
      <c r="O117" s="10" t="e">
        <f>VLOOKUP($A117,AcctData,#REF!,0)</f>
        <v>#NAME?</v>
      </c>
      <c r="P117" s="10" t="e">
        <f>VLOOKUP($A117,AcctData,#REF!,0)</f>
        <v>#NAME?</v>
      </c>
      <c r="Q117" s="10" t="e">
        <f t="shared" si="11"/>
        <v>#NAME?</v>
      </c>
      <c r="R117" s="49"/>
      <c r="U117" s="92" t="e">
        <f t="shared" si="9"/>
        <v>#NAME?</v>
      </c>
      <c r="V117" s="92">
        <v>26030</v>
      </c>
    </row>
    <row r="118" spans="1:22" outlineLevel="1">
      <c r="A118" s="63">
        <v>57600</v>
      </c>
      <c r="B118" s="4"/>
      <c r="C118" t="e">
        <f t="shared" si="10"/>
        <v>#NAME?</v>
      </c>
      <c r="E118" s="10" t="e">
        <f>VLOOKUP($A118,AcctData,#REF!,0)</f>
        <v>#NAME?</v>
      </c>
      <c r="F118" s="10" t="e">
        <f>VLOOKUP($A118,AcctData,#REF!,0)</f>
        <v>#NAME?</v>
      </c>
      <c r="G118" s="10" t="e">
        <f>VLOOKUP($A118,AcctData,#REF!,0)</f>
        <v>#NAME?</v>
      </c>
      <c r="H118" s="10" t="e">
        <f>VLOOKUP($A118,AcctData,#REF!,0)</f>
        <v>#NAME?</v>
      </c>
      <c r="I118" s="10" t="e">
        <f>VLOOKUP($A118,AcctData,#REF!,0)</f>
        <v>#NAME?</v>
      </c>
      <c r="J118" s="10" t="e">
        <f>VLOOKUP($A118,AcctData,#REF!,0)</f>
        <v>#NAME?</v>
      </c>
      <c r="K118" s="10" t="e">
        <f>VLOOKUP($A118,AcctData,#REF!,0)</f>
        <v>#NAME?</v>
      </c>
      <c r="L118" s="10" t="e">
        <f>VLOOKUP($A118,AcctData,#REF!,0)</f>
        <v>#NAME?</v>
      </c>
      <c r="M118" s="10" t="e">
        <f>VLOOKUP($A118,AcctData,#REF!,0)</f>
        <v>#NAME?</v>
      </c>
      <c r="N118" s="10" t="e">
        <f>VLOOKUP($A118,AcctData,#REF!,0)</f>
        <v>#NAME?</v>
      </c>
      <c r="O118" s="10" t="e">
        <f>VLOOKUP($A118,AcctData,#REF!,0)</f>
        <v>#NAME?</v>
      </c>
      <c r="P118" s="10" t="e">
        <f>VLOOKUP($A118,AcctData,#REF!,0)</f>
        <v>#NAME?</v>
      </c>
      <c r="Q118" s="10" t="e">
        <f t="shared" si="11"/>
        <v>#NAME?</v>
      </c>
      <c r="R118" s="49"/>
      <c r="U118" s="92" t="e">
        <f t="shared" si="9"/>
        <v>#NAME?</v>
      </c>
    </row>
    <row r="119" spans="1:22" outlineLevel="1">
      <c r="A119" s="63">
        <v>57650</v>
      </c>
      <c r="B119" s="4"/>
      <c r="C119" t="e">
        <f t="shared" si="10"/>
        <v>#NAME?</v>
      </c>
      <c r="E119" s="10" t="e">
        <f>VLOOKUP($A119,AcctData,#REF!,0)</f>
        <v>#NAME?</v>
      </c>
      <c r="F119" s="10" t="e">
        <f>VLOOKUP($A119,AcctData,#REF!,0)</f>
        <v>#NAME?</v>
      </c>
      <c r="G119" s="10" t="e">
        <f>VLOOKUP($A119,AcctData,#REF!,0)</f>
        <v>#NAME?</v>
      </c>
      <c r="H119" s="10" t="e">
        <f>VLOOKUP($A119,AcctData,#REF!,0)</f>
        <v>#NAME?</v>
      </c>
      <c r="I119" s="10" t="e">
        <f>VLOOKUP($A119,AcctData,#REF!,0)</f>
        <v>#NAME?</v>
      </c>
      <c r="J119" s="10" t="e">
        <f>VLOOKUP($A119,AcctData,#REF!,0)</f>
        <v>#NAME?</v>
      </c>
      <c r="K119" s="10" t="e">
        <f>VLOOKUP($A119,AcctData,#REF!,0)</f>
        <v>#NAME?</v>
      </c>
      <c r="L119" s="10" t="e">
        <f>VLOOKUP($A119,AcctData,#REF!,0)</f>
        <v>#NAME?</v>
      </c>
      <c r="M119" s="10" t="e">
        <f>VLOOKUP($A119,AcctData,#REF!,0)</f>
        <v>#NAME?</v>
      </c>
      <c r="N119" s="10" t="e">
        <f>VLOOKUP($A119,AcctData,#REF!,0)</f>
        <v>#NAME?</v>
      </c>
      <c r="O119" s="10" t="e">
        <f>VLOOKUP($A119,AcctData,#REF!,0)</f>
        <v>#NAME?</v>
      </c>
      <c r="P119" s="10" t="e">
        <f>VLOOKUP($A119,AcctData,#REF!,0)</f>
        <v>#NAME?</v>
      </c>
      <c r="Q119" s="10" t="e">
        <f t="shared" si="11"/>
        <v>#NAME?</v>
      </c>
      <c r="R119" s="49"/>
      <c r="U119" s="92" t="e">
        <f t="shared" si="9"/>
        <v>#NAME?</v>
      </c>
      <c r="V119" s="92">
        <v>32050</v>
      </c>
    </row>
    <row r="120" spans="1:22" outlineLevel="1">
      <c r="A120" s="63">
        <v>57700</v>
      </c>
      <c r="B120" s="4"/>
      <c r="C120" t="e">
        <f t="shared" si="10"/>
        <v>#NAME?</v>
      </c>
      <c r="E120" s="10" t="e">
        <f>VLOOKUP($A120,AcctData,#REF!,0)</f>
        <v>#NAME?</v>
      </c>
      <c r="F120" s="10" t="e">
        <f>VLOOKUP($A120,AcctData,#REF!,0)</f>
        <v>#NAME?</v>
      </c>
      <c r="G120" s="10" t="e">
        <f>VLOOKUP($A120,AcctData,#REF!,0)</f>
        <v>#NAME?</v>
      </c>
      <c r="H120" s="10" t="e">
        <f>VLOOKUP($A120,AcctData,#REF!,0)</f>
        <v>#NAME?</v>
      </c>
      <c r="I120" s="10" t="e">
        <f>VLOOKUP($A120,AcctData,#REF!,0)</f>
        <v>#NAME?</v>
      </c>
      <c r="J120" s="10" t="e">
        <f>VLOOKUP($A120,AcctData,#REF!,0)</f>
        <v>#NAME?</v>
      </c>
      <c r="K120" s="10" t="e">
        <f>VLOOKUP($A120,AcctData,#REF!,0)</f>
        <v>#NAME?</v>
      </c>
      <c r="L120" s="10" t="e">
        <f>VLOOKUP($A120,AcctData,#REF!,0)</f>
        <v>#NAME?</v>
      </c>
      <c r="M120" s="10" t="e">
        <f>VLOOKUP($A120,AcctData,#REF!,0)</f>
        <v>#NAME?</v>
      </c>
      <c r="N120" s="10" t="e">
        <f>VLOOKUP($A120,AcctData,#REF!,0)</f>
        <v>#NAME?</v>
      </c>
      <c r="O120" s="10" t="e">
        <f>VLOOKUP($A120,AcctData,#REF!,0)</f>
        <v>#NAME?</v>
      </c>
      <c r="P120" s="10" t="e">
        <f>VLOOKUP($A120,AcctData,#REF!,0)</f>
        <v>#NAME?</v>
      </c>
      <c r="Q120" s="10" t="e">
        <f t="shared" si="11"/>
        <v>#NAME?</v>
      </c>
      <c r="R120" s="49"/>
      <c r="U120" s="92" t="e">
        <f t="shared" si="9"/>
        <v>#NAME?</v>
      </c>
      <c r="V120" s="92">
        <v>5930</v>
      </c>
    </row>
    <row r="121" spans="1:22" outlineLevel="1">
      <c r="A121" s="63">
        <v>57725</v>
      </c>
      <c r="B121" s="4"/>
      <c r="C121" t="e">
        <f t="shared" si="10"/>
        <v>#NAME?</v>
      </c>
      <c r="E121" s="10" t="e">
        <f>VLOOKUP($A121,AcctData,#REF!,0)</f>
        <v>#NAME?</v>
      </c>
      <c r="F121" s="10" t="e">
        <f>VLOOKUP($A121,AcctData,#REF!,0)</f>
        <v>#NAME?</v>
      </c>
      <c r="G121" s="10" t="e">
        <f>VLOOKUP($A121,AcctData,#REF!,0)</f>
        <v>#NAME?</v>
      </c>
      <c r="H121" s="10" t="e">
        <f>VLOOKUP($A121,AcctData,#REF!,0)</f>
        <v>#NAME?</v>
      </c>
      <c r="I121" s="10" t="e">
        <f>VLOOKUP($A121,AcctData,#REF!,0)</f>
        <v>#NAME?</v>
      </c>
      <c r="J121" s="10" t="e">
        <f>VLOOKUP($A121,AcctData,#REF!,0)</f>
        <v>#NAME?</v>
      </c>
      <c r="K121" s="10" t="e">
        <f>VLOOKUP($A121,AcctData,#REF!,0)</f>
        <v>#NAME?</v>
      </c>
      <c r="L121" s="10" t="e">
        <f>VLOOKUP($A121,AcctData,#REF!,0)</f>
        <v>#NAME?</v>
      </c>
      <c r="M121" s="10" t="e">
        <f>VLOOKUP($A121,AcctData,#REF!,0)</f>
        <v>#NAME?</v>
      </c>
      <c r="N121" s="10" t="e">
        <f>VLOOKUP($A121,AcctData,#REF!,0)</f>
        <v>#NAME?</v>
      </c>
      <c r="O121" s="10" t="e">
        <f>VLOOKUP($A121,AcctData,#REF!,0)</f>
        <v>#NAME?</v>
      </c>
      <c r="P121" s="10" t="e">
        <f>VLOOKUP($A121,AcctData,#REF!,0)</f>
        <v>#NAME?</v>
      </c>
      <c r="Q121" s="10" t="e">
        <f t="shared" si="11"/>
        <v>#NAME?</v>
      </c>
      <c r="R121" s="49"/>
      <c r="U121" s="92" t="e">
        <f t="shared" si="9"/>
        <v>#NAME?</v>
      </c>
      <c r="V121" s="92">
        <v>17792</v>
      </c>
    </row>
    <row r="122" spans="1:22" outlineLevel="1">
      <c r="A122" s="63">
        <v>57750</v>
      </c>
      <c r="B122" s="4"/>
      <c r="C122" t="e">
        <f t="shared" si="10"/>
        <v>#NAME?</v>
      </c>
      <c r="E122" s="10" t="e">
        <f>VLOOKUP($A122,AcctData,#REF!,0)</f>
        <v>#NAME?</v>
      </c>
      <c r="F122" s="10" t="e">
        <f>VLOOKUP($A122,AcctData,#REF!,0)</f>
        <v>#NAME?</v>
      </c>
      <c r="G122" s="10" t="e">
        <f>VLOOKUP($A122,AcctData,#REF!,0)</f>
        <v>#NAME?</v>
      </c>
      <c r="H122" s="10" t="e">
        <f>VLOOKUP($A122,AcctData,#REF!,0)</f>
        <v>#NAME?</v>
      </c>
      <c r="I122" s="10" t="e">
        <f>VLOOKUP($A122,AcctData,#REF!,0)</f>
        <v>#NAME?</v>
      </c>
      <c r="J122" s="10" t="e">
        <f>VLOOKUP($A122,AcctData,#REF!,0)</f>
        <v>#NAME?</v>
      </c>
      <c r="K122" s="10" t="e">
        <f>VLOOKUP($A122,AcctData,#REF!,0)</f>
        <v>#NAME?</v>
      </c>
      <c r="L122" s="10" t="e">
        <f>VLOOKUP($A122,AcctData,#REF!,0)</f>
        <v>#NAME?</v>
      </c>
      <c r="M122" s="10" t="e">
        <f>VLOOKUP($A122,AcctData,#REF!,0)</f>
        <v>#NAME?</v>
      </c>
      <c r="N122" s="10" t="e">
        <f>VLOOKUP($A122,AcctData,#REF!,0)</f>
        <v>#NAME?</v>
      </c>
      <c r="O122" s="10" t="e">
        <f>VLOOKUP($A122,AcctData,#REF!,0)</f>
        <v>#NAME?</v>
      </c>
      <c r="P122" s="10" t="e">
        <f>VLOOKUP($A122,AcctData,#REF!,0)</f>
        <v>#NAME?</v>
      </c>
      <c r="Q122" s="10" t="e">
        <f t="shared" si="11"/>
        <v>#NAME?</v>
      </c>
      <c r="R122" s="49"/>
      <c r="U122" s="92" t="e">
        <f t="shared" si="9"/>
        <v>#NAME?</v>
      </c>
      <c r="V122" s="92">
        <v>77396</v>
      </c>
    </row>
    <row r="123" spans="1:22" outlineLevel="1">
      <c r="A123" s="63">
        <v>57800</v>
      </c>
      <c r="B123" s="4"/>
      <c r="C123" t="e">
        <f t="shared" ref="C123:C140" si="12">VLOOKUP(A123,LookupB,2,FALSE)</f>
        <v>#NAME?</v>
      </c>
      <c r="E123" s="10" t="e">
        <f>VLOOKUP($A123,AcctData,#REF!,0)</f>
        <v>#NAME?</v>
      </c>
      <c r="F123" s="10" t="e">
        <f>VLOOKUP($A123,AcctData,#REF!,0)</f>
        <v>#NAME?</v>
      </c>
      <c r="G123" s="10" t="e">
        <f>VLOOKUP($A123,AcctData,#REF!,0)</f>
        <v>#NAME?</v>
      </c>
      <c r="H123" s="10" t="e">
        <f>VLOOKUP($A123,AcctData,#REF!,0)</f>
        <v>#NAME?</v>
      </c>
      <c r="I123" s="10" t="e">
        <f>VLOOKUP($A123,AcctData,#REF!,0)</f>
        <v>#NAME?</v>
      </c>
      <c r="J123" s="10" t="e">
        <f>VLOOKUP($A123,AcctData,#REF!,0)</f>
        <v>#NAME?</v>
      </c>
      <c r="K123" s="10" t="e">
        <f>VLOOKUP($A123,AcctData,#REF!,0)</f>
        <v>#NAME?</v>
      </c>
      <c r="L123" s="10" t="e">
        <f>VLOOKUP($A123,AcctData,#REF!,0)</f>
        <v>#NAME?</v>
      </c>
      <c r="M123" s="10" t="e">
        <f>VLOOKUP($A123,AcctData,#REF!,0)</f>
        <v>#NAME?</v>
      </c>
      <c r="N123" s="10" t="e">
        <f>VLOOKUP($A123,AcctData,#REF!,0)</f>
        <v>#NAME?</v>
      </c>
      <c r="O123" s="10" t="e">
        <f>VLOOKUP($A123,AcctData,#REF!,0)</f>
        <v>#NAME?</v>
      </c>
      <c r="P123" s="10" t="e">
        <f>VLOOKUP($A123,AcctData,#REF!,0)</f>
        <v>#NAME?</v>
      </c>
      <c r="Q123" s="10" t="e">
        <f t="shared" ref="Q123:Q140" si="13">SUM(E123:P123)</f>
        <v>#NAME?</v>
      </c>
      <c r="R123" s="49"/>
      <c r="U123" s="92" t="e">
        <f t="shared" si="9"/>
        <v>#NAME?</v>
      </c>
      <c r="V123" s="92">
        <v>1560</v>
      </c>
    </row>
    <row r="124" spans="1:22" outlineLevel="1">
      <c r="A124" s="63">
        <v>57900</v>
      </c>
      <c r="B124" s="4"/>
      <c r="C124" t="e">
        <f t="shared" si="12"/>
        <v>#NAME?</v>
      </c>
      <c r="E124" s="10" t="e">
        <f>VLOOKUP($A124,AcctData,#REF!,0)</f>
        <v>#NAME?</v>
      </c>
      <c r="F124" s="10" t="e">
        <f>VLOOKUP($A124,AcctData,#REF!,0)</f>
        <v>#NAME?</v>
      </c>
      <c r="G124" s="10" t="e">
        <f>VLOOKUP($A124,AcctData,#REF!,0)</f>
        <v>#NAME?</v>
      </c>
      <c r="H124" s="10" t="e">
        <f>VLOOKUP($A124,AcctData,#REF!,0)</f>
        <v>#NAME?</v>
      </c>
      <c r="I124" s="10" t="e">
        <f>VLOOKUP($A124,AcctData,#REF!,0)</f>
        <v>#NAME?</v>
      </c>
      <c r="J124" s="10" t="e">
        <f>VLOOKUP($A124,AcctData,#REF!,0)</f>
        <v>#NAME?</v>
      </c>
      <c r="K124" s="10" t="e">
        <f>VLOOKUP($A124,AcctData,#REF!,0)</f>
        <v>#NAME?</v>
      </c>
      <c r="L124" s="10" t="e">
        <f>VLOOKUP($A124,AcctData,#REF!,0)</f>
        <v>#NAME?</v>
      </c>
      <c r="M124" s="10" t="e">
        <f>VLOOKUP($A124,AcctData,#REF!,0)</f>
        <v>#NAME?</v>
      </c>
      <c r="N124" s="10" t="e">
        <f>VLOOKUP($A124,AcctData,#REF!,0)</f>
        <v>#NAME?</v>
      </c>
      <c r="O124" s="10" t="e">
        <f>VLOOKUP($A124,AcctData,#REF!,0)</f>
        <v>#NAME?</v>
      </c>
      <c r="P124" s="10" t="e">
        <f>VLOOKUP($A124,AcctData,#REF!,0)</f>
        <v>#NAME?</v>
      </c>
      <c r="Q124" s="10" t="e">
        <f t="shared" si="13"/>
        <v>#NAME?</v>
      </c>
      <c r="R124" s="49"/>
      <c r="U124" s="92" t="e">
        <f t="shared" si="9"/>
        <v>#NAME?</v>
      </c>
      <c r="V124" s="92">
        <v>31800</v>
      </c>
    </row>
    <row r="125" spans="1:22" outlineLevel="1">
      <c r="A125" s="63">
        <v>58100</v>
      </c>
      <c r="B125" s="4"/>
      <c r="C125" t="e">
        <f t="shared" si="12"/>
        <v>#NAME?</v>
      </c>
      <c r="E125" s="10" t="e">
        <f>VLOOKUP($A125,AcctData,#REF!,0)</f>
        <v>#NAME?</v>
      </c>
      <c r="F125" s="10" t="e">
        <f>VLOOKUP($A125,AcctData,#REF!,0)</f>
        <v>#NAME?</v>
      </c>
      <c r="G125" s="10" t="e">
        <f>VLOOKUP($A125,AcctData,#REF!,0)</f>
        <v>#NAME?</v>
      </c>
      <c r="H125" s="10" t="e">
        <f>VLOOKUP($A125,AcctData,#REF!,0)</f>
        <v>#NAME?</v>
      </c>
      <c r="I125" s="10" t="e">
        <f>VLOOKUP($A125,AcctData,#REF!,0)</f>
        <v>#NAME?</v>
      </c>
      <c r="J125" s="10" t="e">
        <f>VLOOKUP($A125,AcctData,#REF!,0)</f>
        <v>#NAME?</v>
      </c>
      <c r="K125" s="10" t="e">
        <f>VLOOKUP($A125,AcctData,#REF!,0)</f>
        <v>#NAME?</v>
      </c>
      <c r="L125" s="10" t="e">
        <f>VLOOKUP($A125,AcctData,#REF!,0)</f>
        <v>#NAME?</v>
      </c>
      <c r="M125" s="10" t="e">
        <f>VLOOKUP($A125,AcctData,#REF!,0)</f>
        <v>#NAME?</v>
      </c>
      <c r="N125" s="10" t="e">
        <f>VLOOKUP($A125,AcctData,#REF!,0)</f>
        <v>#NAME?</v>
      </c>
      <c r="O125" s="10" t="e">
        <f>VLOOKUP($A125,AcctData,#REF!,0)</f>
        <v>#NAME?</v>
      </c>
      <c r="P125" s="10" t="e">
        <f>VLOOKUP($A125,AcctData,#REF!,0)</f>
        <v>#NAME?</v>
      </c>
      <c r="Q125" s="10" t="e">
        <f t="shared" si="13"/>
        <v>#NAME?</v>
      </c>
      <c r="R125" s="49"/>
      <c r="U125" s="92" t="e">
        <f t="shared" si="9"/>
        <v>#NAME?</v>
      </c>
      <c r="V125" s="92">
        <v>3650</v>
      </c>
    </row>
    <row r="126" spans="1:22" outlineLevel="1">
      <c r="A126" s="63">
        <v>58200</v>
      </c>
      <c r="B126" s="4"/>
      <c r="C126" t="e">
        <f t="shared" si="12"/>
        <v>#NAME?</v>
      </c>
      <c r="E126" s="10" t="e">
        <f>VLOOKUP($A126,AcctData,#REF!,0)</f>
        <v>#NAME?</v>
      </c>
      <c r="F126" s="10" t="e">
        <f>VLOOKUP($A126,AcctData,#REF!,0)</f>
        <v>#NAME?</v>
      </c>
      <c r="G126" s="10" t="e">
        <f>VLOOKUP($A126,AcctData,#REF!,0)</f>
        <v>#NAME?</v>
      </c>
      <c r="H126" s="10" t="e">
        <f>VLOOKUP($A126,AcctData,#REF!,0)</f>
        <v>#NAME?</v>
      </c>
      <c r="I126" s="10" t="e">
        <f>VLOOKUP($A126,AcctData,#REF!,0)</f>
        <v>#NAME?</v>
      </c>
      <c r="J126" s="10" t="e">
        <f>VLOOKUP($A126,AcctData,#REF!,0)</f>
        <v>#NAME?</v>
      </c>
      <c r="K126" s="10" t="e">
        <f>VLOOKUP($A126,AcctData,#REF!,0)</f>
        <v>#NAME?</v>
      </c>
      <c r="L126" s="10" t="e">
        <f>VLOOKUP($A126,AcctData,#REF!,0)</f>
        <v>#NAME?</v>
      </c>
      <c r="M126" s="10" t="e">
        <f>VLOOKUP($A126,AcctData,#REF!,0)</f>
        <v>#NAME?</v>
      </c>
      <c r="N126" s="10" t="e">
        <f>VLOOKUP($A126,AcctData,#REF!,0)</f>
        <v>#NAME?</v>
      </c>
      <c r="O126" s="10" t="e">
        <f>VLOOKUP($A126,AcctData,#REF!,0)</f>
        <v>#NAME?</v>
      </c>
      <c r="P126" s="10" t="e">
        <f>VLOOKUP($A126,AcctData,#REF!,0)</f>
        <v>#NAME?</v>
      </c>
      <c r="Q126" s="10" t="e">
        <f t="shared" si="13"/>
        <v>#NAME?</v>
      </c>
      <c r="R126" s="49"/>
      <c r="U126" s="92" t="e">
        <f t="shared" si="9"/>
        <v>#NAME?</v>
      </c>
      <c r="V126" s="92">
        <v>77453</v>
      </c>
    </row>
    <row r="127" spans="1:22" outlineLevel="1">
      <c r="A127" s="63">
        <v>58310</v>
      </c>
      <c r="B127" s="4"/>
      <c r="C127" t="e">
        <f t="shared" si="12"/>
        <v>#NAME?</v>
      </c>
      <c r="E127" s="10" t="e">
        <f>VLOOKUP($A127,AcctData,#REF!,0)</f>
        <v>#NAME?</v>
      </c>
      <c r="F127" s="10" t="e">
        <f>VLOOKUP($A127,AcctData,#REF!,0)</f>
        <v>#NAME?</v>
      </c>
      <c r="G127" s="10" t="e">
        <f>VLOOKUP($A127,AcctData,#REF!,0)</f>
        <v>#NAME?</v>
      </c>
      <c r="H127" s="10" t="e">
        <f>VLOOKUP($A127,AcctData,#REF!,0)</f>
        <v>#NAME?</v>
      </c>
      <c r="I127" s="10" t="e">
        <f>VLOOKUP($A127,AcctData,#REF!,0)</f>
        <v>#NAME?</v>
      </c>
      <c r="J127" s="10" t="e">
        <f>VLOOKUP($A127,AcctData,#REF!,0)</f>
        <v>#NAME?</v>
      </c>
      <c r="K127" s="10" t="e">
        <f>VLOOKUP($A127,AcctData,#REF!,0)</f>
        <v>#NAME?</v>
      </c>
      <c r="L127" s="10" t="e">
        <f>VLOOKUP($A127,AcctData,#REF!,0)</f>
        <v>#NAME?</v>
      </c>
      <c r="M127" s="10" t="e">
        <f>VLOOKUP($A127,AcctData,#REF!,0)</f>
        <v>#NAME?</v>
      </c>
      <c r="N127" s="10" t="e">
        <f>VLOOKUP($A127,AcctData,#REF!,0)</f>
        <v>#NAME?</v>
      </c>
      <c r="O127" s="10" t="e">
        <f>VLOOKUP($A127,AcctData,#REF!,0)</f>
        <v>#NAME?</v>
      </c>
      <c r="P127" s="10" t="e">
        <f>VLOOKUP($A127,AcctData,#REF!,0)</f>
        <v>#NAME?</v>
      </c>
      <c r="Q127" s="10" t="e">
        <f t="shared" si="13"/>
        <v>#NAME?</v>
      </c>
      <c r="R127" s="49"/>
      <c r="U127" s="92" t="e">
        <f t="shared" si="9"/>
        <v>#NAME?</v>
      </c>
      <c r="V127" s="92">
        <v>234598</v>
      </c>
    </row>
    <row r="128" spans="1:22" outlineLevel="1">
      <c r="A128" s="63">
        <v>58320</v>
      </c>
      <c r="B128" s="4"/>
      <c r="C128" t="e">
        <f t="shared" si="12"/>
        <v>#NAME?</v>
      </c>
      <c r="E128" s="10" t="e">
        <f>VLOOKUP($A128,AcctData,#REF!,0)</f>
        <v>#NAME?</v>
      </c>
      <c r="F128" s="10" t="e">
        <f>VLOOKUP($A128,AcctData,#REF!,0)</f>
        <v>#NAME?</v>
      </c>
      <c r="G128" s="10" t="e">
        <f>VLOOKUP($A128,AcctData,#REF!,0)</f>
        <v>#NAME?</v>
      </c>
      <c r="H128" s="10" t="e">
        <f>VLOOKUP($A128,AcctData,#REF!,0)</f>
        <v>#NAME?</v>
      </c>
      <c r="I128" s="10" t="e">
        <f>VLOOKUP($A128,AcctData,#REF!,0)</f>
        <v>#NAME?</v>
      </c>
      <c r="J128" s="10" t="e">
        <f>VLOOKUP($A128,AcctData,#REF!,0)</f>
        <v>#NAME?</v>
      </c>
      <c r="K128" s="10" t="e">
        <f>VLOOKUP($A128,AcctData,#REF!,0)</f>
        <v>#NAME?</v>
      </c>
      <c r="L128" s="10" t="e">
        <f>VLOOKUP($A128,AcctData,#REF!,0)</f>
        <v>#NAME?</v>
      </c>
      <c r="M128" s="10" t="e">
        <f>VLOOKUP($A128,AcctData,#REF!,0)</f>
        <v>#NAME?</v>
      </c>
      <c r="N128" s="10" t="e">
        <f>VLOOKUP($A128,AcctData,#REF!,0)</f>
        <v>#NAME?</v>
      </c>
      <c r="O128" s="10" t="e">
        <f>VLOOKUP($A128,AcctData,#REF!,0)</f>
        <v>#NAME?</v>
      </c>
      <c r="P128" s="10" t="e">
        <f>VLOOKUP($A128,AcctData,#REF!,0)</f>
        <v>#NAME?</v>
      </c>
      <c r="Q128" s="10" t="e">
        <f t="shared" si="13"/>
        <v>#NAME?</v>
      </c>
      <c r="R128" s="49"/>
      <c r="U128" s="92" t="e">
        <f t="shared" si="9"/>
        <v>#NAME?</v>
      </c>
      <c r="V128" s="92">
        <v>7344</v>
      </c>
    </row>
    <row r="129" spans="1:22" outlineLevel="1">
      <c r="A129" s="63">
        <v>58400</v>
      </c>
      <c r="B129" s="4"/>
      <c r="C129" t="e">
        <f t="shared" si="12"/>
        <v>#NAME?</v>
      </c>
      <c r="E129" s="10" t="e">
        <f>VLOOKUP($A129,AcctData,#REF!,0)</f>
        <v>#NAME?</v>
      </c>
      <c r="F129" s="10" t="e">
        <f>VLOOKUP($A129,AcctData,#REF!,0)</f>
        <v>#NAME?</v>
      </c>
      <c r="G129" s="10" t="e">
        <f>VLOOKUP($A129,AcctData,#REF!,0)</f>
        <v>#NAME?</v>
      </c>
      <c r="H129" s="10" t="e">
        <f>VLOOKUP($A129,AcctData,#REF!,0)</f>
        <v>#NAME?</v>
      </c>
      <c r="I129" s="10" t="e">
        <f>VLOOKUP($A129,AcctData,#REF!,0)</f>
        <v>#NAME?</v>
      </c>
      <c r="J129" s="10" t="e">
        <f>VLOOKUP($A129,AcctData,#REF!,0)</f>
        <v>#NAME?</v>
      </c>
      <c r="K129" s="10" t="e">
        <f>VLOOKUP($A129,AcctData,#REF!,0)</f>
        <v>#NAME?</v>
      </c>
      <c r="L129" s="10" t="e">
        <f>VLOOKUP($A129,AcctData,#REF!,0)</f>
        <v>#NAME?</v>
      </c>
      <c r="M129" s="10" t="e">
        <f>VLOOKUP($A129,AcctData,#REF!,0)</f>
        <v>#NAME?</v>
      </c>
      <c r="N129" s="10" t="e">
        <f>VLOOKUP($A129,AcctData,#REF!,0)</f>
        <v>#NAME?</v>
      </c>
      <c r="O129" s="10" t="e">
        <f>VLOOKUP($A129,AcctData,#REF!,0)</f>
        <v>#NAME?</v>
      </c>
      <c r="P129" s="10" t="e">
        <f>VLOOKUP($A129,AcctData,#REF!,0)</f>
        <v>#NAME?</v>
      </c>
      <c r="Q129" s="10" t="e">
        <f t="shared" si="13"/>
        <v>#NAME?</v>
      </c>
      <c r="R129" s="49"/>
      <c r="U129" s="92" t="e">
        <f t="shared" si="9"/>
        <v>#NAME?</v>
      </c>
      <c r="V129" s="92">
        <v>169740</v>
      </c>
    </row>
    <row r="130" spans="1:22" outlineLevel="1">
      <c r="A130" s="63">
        <v>58500</v>
      </c>
      <c r="B130" s="4"/>
      <c r="C130" t="e">
        <f t="shared" si="12"/>
        <v>#NAME?</v>
      </c>
      <c r="E130" s="10" t="e">
        <f>VLOOKUP($A130,AcctData,#REF!,0)</f>
        <v>#NAME?</v>
      </c>
      <c r="F130" s="10" t="e">
        <f>VLOOKUP($A130,AcctData,#REF!,0)</f>
        <v>#NAME?</v>
      </c>
      <c r="G130" s="10" t="e">
        <f>VLOOKUP($A130,AcctData,#REF!,0)</f>
        <v>#NAME?</v>
      </c>
      <c r="H130" s="10" t="e">
        <f>VLOOKUP($A130,AcctData,#REF!,0)</f>
        <v>#NAME?</v>
      </c>
      <c r="I130" s="10" t="e">
        <f>VLOOKUP($A130,AcctData,#REF!,0)</f>
        <v>#NAME?</v>
      </c>
      <c r="J130" s="10" t="e">
        <f>VLOOKUP($A130,AcctData,#REF!,0)</f>
        <v>#NAME?</v>
      </c>
      <c r="K130" s="10" t="e">
        <f>VLOOKUP($A130,AcctData,#REF!,0)</f>
        <v>#NAME?</v>
      </c>
      <c r="L130" s="10" t="e">
        <f>VLOOKUP($A130,AcctData,#REF!,0)</f>
        <v>#NAME?</v>
      </c>
      <c r="M130" s="10" t="e">
        <f>VLOOKUP($A130,AcctData,#REF!,0)</f>
        <v>#NAME?</v>
      </c>
      <c r="N130" s="10" t="e">
        <f>VLOOKUP($A130,AcctData,#REF!,0)</f>
        <v>#NAME?</v>
      </c>
      <c r="O130" s="10" t="e">
        <f>VLOOKUP($A130,AcctData,#REF!,0)</f>
        <v>#NAME?</v>
      </c>
      <c r="P130" s="10" t="e">
        <f>VLOOKUP($A130,AcctData,#REF!,0)</f>
        <v>#NAME?</v>
      </c>
      <c r="Q130" s="10" t="e">
        <f t="shared" si="13"/>
        <v>#NAME?</v>
      </c>
      <c r="R130" s="49"/>
      <c r="U130" s="92" t="e">
        <f t="shared" si="9"/>
        <v>#NAME?</v>
      </c>
      <c r="V130" s="92">
        <v>166819</v>
      </c>
    </row>
    <row r="131" spans="1:22" outlineLevel="1">
      <c r="A131" s="63">
        <v>58600</v>
      </c>
      <c r="B131" s="4"/>
      <c r="C131" t="e">
        <f t="shared" si="12"/>
        <v>#NAME?</v>
      </c>
      <c r="E131" s="10" t="e">
        <f>VLOOKUP($A131,AcctData,#REF!,0)</f>
        <v>#NAME?</v>
      </c>
      <c r="F131" s="10" t="e">
        <f>VLOOKUP($A131,AcctData,#REF!,0)</f>
        <v>#NAME?</v>
      </c>
      <c r="G131" s="10" t="e">
        <f>VLOOKUP($A131,AcctData,#REF!,0)</f>
        <v>#NAME?</v>
      </c>
      <c r="H131" s="10" t="e">
        <f>VLOOKUP($A131,AcctData,#REF!,0)</f>
        <v>#NAME?</v>
      </c>
      <c r="I131" s="10" t="e">
        <f>VLOOKUP($A131,AcctData,#REF!,0)</f>
        <v>#NAME?</v>
      </c>
      <c r="J131" s="10" t="e">
        <f>VLOOKUP($A131,AcctData,#REF!,0)</f>
        <v>#NAME?</v>
      </c>
      <c r="K131" s="10" t="e">
        <f>VLOOKUP($A131,AcctData,#REF!,0)</f>
        <v>#NAME?</v>
      </c>
      <c r="L131" s="10" t="e">
        <f>VLOOKUP($A131,AcctData,#REF!,0)</f>
        <v>#NAME?</v>
      </c>
      <c r="M131" s="10" t="e">
        <f>VLOOKUP($A131,AcctData,#REF!,0)</f>
        <v>#NAME?</v>
      </c>
      <c r="N131" s="10" t="e">
        <f>VLOOKUP($A131,AcctData,#REF!,0)</f>
        <v>#NAME?</v>
      </c>
      <c r="O131" s="10" t="e">
        <f>VLOOKUP($A131,AcctData,#REF!,0)</f>
        <v>#NAME?</v>
      </c>
      <c r="P131" s="10" t="e">
        <f>VLOOKUP($A131,AcctData,#REF!,0)</f>
        <v>#NAME?</v>
      </c>
      <c r="Q131" s="10" t="e">
        <f t="shared" si="13"/>
        <v>#NAME?</v>
      </c>
      <c r="R131" s="49"/>
      <c r="U131" s="92" t="e">
        <f t="shared" si="9"/>
        <v>#NAME?</v>
      </c>
      <c r="V131" s="92">
        <v>70996</v>
      </c>
    </row>
    <row r="132" spans="1:22" outlineLevel="1">
      <c r="A132" s="63">
        <v>58700</v>
      </c>
      <c r="B132" s="4"/>
      <c r="C132" t="e">
        <f t="shared" si="12"/>
        <v>#NAME?</v>
      </c>
      <c r="E132" s="10" t="e">
        <f>VLOOKUP($A132,AcctData,#REF!,0)</f>
        <v>#NAME?</v>
      </c>
      <c r="F132" s="10" t="e">
        <f>VLOOKUP($A132,AcctData,#REF!,0)</f>
        <v>#NAME?</v>
      </c>
      <c r="G132" s="10" t="e">
        <f>VLOOKUP($A132,AcctData,#REF!,0)</f>
        <v>#NAME?</v>
      </c>
      <c r="H132" s="10" t="e">
        <f>VLOOKUP($A132,AcctData,#REF!,0)</f>
        <v>#NAME?</v>
      </c>
      <c r="I132" s="10" t="e">
        <f>VLOOKUP($A132,AcctData,#REF!,0)</f>
        <v>#NAME?</v>
      </c>
      <c r="J132" s="10" t="e">
        <f>VLOOKUP($A132,AcctData,#REF!,0)</f>
        <v>#NAME?</v>
      </c>
      <c r="K132" s="10" t="e">
        <f>VLOOKUP($A132,AcctData,#REF!,0)</f>
        <v>#NAME?</v>
      </c>
      <c r="L132" s="10" t="e">
        <f>VLOOKUP($A132,AcctData,#REF!,0)</f>
        <v>#NAME?</v>
      </c>
      <c r="M132" s="10" t="e">
        <f>VLOOKUP($A132,AcctData,#REF!,0)</f>
        <v>#NAME?</v>
      </c>
      <c r="N132" s="10" t="e">
        <f>VLOOKUP($A132,AcctData,#REF!,0)</f>
        <v>#NAME?</v>
      </c>
      <c r="O132" s="10" t="e">
        <f>VLOOKUP($A132,AcctData,#REF!,0)</f>
        <v>#NAME?</v>
      </c>
      <c r="P132" s="10" t="e">
        <f>VLOOKUP($A132,AcctData,#REF!,0)</f>
        <v>#NAME?</v>
      </c>
      <c r="Q132" s="10" t="e">
        <f t="shared" si="13"/>
        <v>#NAME?</v>
      </c>
      <c r="R132" s="49"/>
      <c r="U132" s="92" t="e">
        <f t="shared" si="9"/>
        <v>#NAME?</v>
      </c>
      <c r="V132" s="92">
        <v>126480</v>
      </c>
    </row>
    <row r="133" spans="1:22" outlineLevel="1">
      <c r="A133" s="63">
        <v>58800</v>
      </c>
      <c r="B133" s="4"/>
      <c r="C133" t="e">
        <f t="shared" si="12"/>
        <v>#NAME?</v>
      </c>
      <c r="E133" s="10" t="e">
        <f>VLOOKUP($A133,AcctData,#REF!,0)</f>
        <v>#NAME?</v>
      </c>
      <c r="F133" s="10" t="e">
        <f>VLOOKUP($A133,AcctData,#REF!,0)</f>
        <v>#NAME?</v>
      </c>
      <c r="G133" s="10" t="e">
        <f>VLOOKUP($A133,AcctData,#REF!,0)</f>
        <v>#NAME?</v>
      </c>
      <c r="H133" s="10" t="e">
        <f>VLOOKUP($A133,AcctData,#REF!,0)</f>
        <v>#NAME?</v>
      </c>
      <c r="I133" s="10" t="e">
        <f>VLOOKUP($A133,AcctData,#REF!,0)</f>
        <v>#NAME?</v>
      </c>
      <c r="J133" s="10" t="e">
        <f>VLOOKUP($A133,AcctData,#REF!,0)</f>
        <v>#NAME?</v>
      </c>
      <c r="K133" s="10" t="e">
        <f>VLOOKUP($A133,AcctData,#REF!,0)</f>
        <v>#NAME?</v>
      </c>
      <c r="L133" s="10" t="e">
        <f>VLOOKUP($A133,AcctData,#REF!,0)</f>
        <v>#NAME?</v>
      </c>
      <c r="M133" s="10" t="e">
        <f>VLOOKUP($A133,AcctData,#REF!,0)</f>
        <v>#NAME?</v>
      </c>
      <c r="N133" s="10" t="e">
        <f>VLOOKUP($A133,AcctData,#REF!,0)</f>
        <v>#NAME?</v>
      </c>
      <c r="O133" s="10" t="e">
        <f>VLOOKUP($A133,AcctData,#REF!,0)</f>
        <v>#NAME?</v>
      </c>
      <c r="P133" s="10" t="e">
        <f>VLOOKUP($A133,AcctData,#REF!,0)</f>
        <v>#NAME?</v>
      </c>
      <c r="Q133" s="10" t="e">
        <f t="shared" si="13"/>
        <v>#NAME?</v>
      </c>
      <c r="R133" s="49"/>
      <c r="U133" s="92" t="e">
        <f t="shared" si="9"/>
        <v>#NAME?</v>
      </c>
      <c r="V133" s="92">
        <v>197080</v>
      </c>
    </row>
    <row r="134" spans="1:22" outlineLevel="1">
      <c r="A134" s="63">
        <v>58900</v>
      </c>
      <c r="B134" s="4"/>
      <c r="C134" t="e">
        <f t="shared" si="12"/>
        <v>#NAME?</v>
      </c>
      <c r="E134" s="10" t="e">
        <f>VLOOKUP($A134,AcctData,#REF!,0)</f>
        <v>#NAME?</v>
      </c>
      <c r="F134" s="10" t="e">
        <f>VLOOKUP($A134,AcctData,#REF!,0)</f>
        <v>#NAME?</v>
      </c>
      <c r="G134" s="10" t="e">
        <f>VLOOKUP($A134,AcctData,#REF!,0)</f>
        <v>#NAME?</v>
      </c>
      <c r="H134" s="10" t="e">
        <f>VLOOKUP($A134,AcctData,#REF!,0)</f>
        <v>#NAME?</v>
      </c>
      <c r="I134" s="10" t="e">
        <f>VLOOKUP($A134,AcctData,#REF!,0)</f>
        <v>#NAME?</v>
      </c>
      <c r="J134" s="10" t="e">
        <f>VLOOKUP($A134,AcctData,#REF!,0)</f>
        <v>#NAME?</v>
      </c>
      <c r="K134" s="10" t="e">
        <f>VLOOKUP($A134,AcctData,#REF!,0)</f>
        <v>#NAME?</v>
      </c>
      <c r="L134" s="10" t="e">
        <f>VLOOKUP($A134,AcctData,#REF!,0)</f>
        <v>#NAME?</v>
      </c>
      <c r="M134" s="10" t="e">
        <f>VLOOKUP($A134,AcctData,#REF!,0)</f>
        <v>#NAME?</v>
      </c>
      <c r="N134" s="10" t="e">
        <f>VLOOKUP($A134,AcctData,#REF!,0)</f>
        <v>#NAME?</v>
      </c>
      <c r="O134" s="10" t="e">
        <f>VLOOKUP($A134,AcctData,#REF!,0)</f>
        <v>#NAME?</v>
      </c>
      <c r="P134" s="10" t="e">
        <f>VLOOKUP($A134,AcctData,#REF!,0)</f>
        <v>#NAME?</v>
      </c>
      <c r="Q134" s="10" t="e">
        <f t="shared" si="13"/>
        <v>#NAME?</v>
      </c>
      <c r="R134" s="49"/>
      <c r="U134" s="92" t="e">
        <f t="shared" si="9"/>
        <v>#NAME?</v>
      </c>
      <c r="V134" s="92">
        <v>10800</v>
      </c>
    </row>
    <row r="135" spans="1:22" outlineLevel="1">
      <c r="A135" s="63">
        <v>59000</v>
      </c>
      <c r="B135" s="4"/>
      <c r="C135" t="e">
        <f t="shared" si="12"/>
        <v>#NAME?</v>
      </c>
      <c r="E135" s="10" t="e">
        <f>VLOOKUP($A135,AcctData,#REF!,0)</f>
        <v>#NAME?</v>
      </c>
      <c r="F135" s="10" t="e">
        <f>VLOOKUP($A135,AcctData,#REF!,0)</f>
        <v>#NAME?</v>
      </c>
      <c r="G135" s="10" t="e">
        <f>VLOOKUP($A135,AcctData,#REF!,0)</f>
        <v>#NAME?</v>
      </c>
      <c r="H135" s="10" t="e">
        <f>VLOOKUP($A135,AcctData,#REF!,0)</f>
        <v>#NAME?</v>
      </c>
      <c r="I135" s="10" t="e">
        <f>VLOOKUP($A135,AcctData,#REF!,0)</f>
        <v>#NAME?</v>
      </c>
      <c r="J135" s="10" t="e">
        <f>VLOOKUP($A135,AcctData,#REF!,0)</f>
        <v>#NAME?</v>
      </c>
      <c r="K135" s="10" t="e">
        <f>VLOOKUP($A135,AcctData,#REF!,0)</f>
        <v>#NAME?</v>
      </c>
      <c r="L135" s="10" t="e">
        <f>VLOOKUP($A135,AcctData,#REF!,0)</f>
        <v>#NAME?</v>
      </c>
      <c r="M135" s="10" t="e">
        <f>VLOOKUP($A135,AcctData,#REF!,0)</f>
        <v>#NAME?</v>
      </c>
      <c r="N135" s="10" t="e">
        <f>VLOOKUP($A135,AcctData,#REF!,0)</f>
        <v>#NAME?</v>
      </c>
      <c r="O135" s="10" t="e">
        <f>VLOOKUP($A135,AcctData,#REF!,0)</f>
        <v>#NAME?</v>
      </c>
      <c r="P135" s="10" t="e">
        <f>VLOOKUP($A135,AcctData,#REF!,0)</f>
        <v>#NAME?</v>
      </c>
      <c r="Q135" s="10" t="e">
        <f t="shared" si="13"/>
        <v>#NAME?</v>
      </c>
      <c r="R135" s="49"/>
      <c r="U135" s="92" t="e">
        <f t="shared" si="9"/>
        <v>#NAME?</v>
      </c>
      <c r="V135" s="92">
        <v>12000</v>
      </c>
    </row>
    <row r="136" spans="1:22" outlineLevel="1">
      <c r="A136" s="63">
        <v>59050</v>
      </c>
      <c r="B136" s="4"/>
      <c r="C136" t="e">
        <f t="shared" si="12"/>
        <v>#NAME?</v>
      </c>
      <c r="E136" s="10" t="e">
        <f>VLOOKUP($A136,AcctData,#REF!,0)</f>
        <v>#NAME?</v>
      </c>
      <c r="F136" s="10" t="e">
        <f>VLOOKUP($A136,AcctData,#REF!,0)</f>
        <v>#NAME?</v>
      </c>
      <c r="G136" s="10" t="e">
        <f>VLOOKUP($A136,AcctData,#REF!,0)</f>
        <v>#NAME?</v>
      </c>
      <c r="H136" s="10" t="e">
        <f>VLOOKUP($A136,AcctData,#REF!,0)</f>
        <v>#NAME?</v>
      </c>
      <c r="I136" s="10" t="e">
        <f>VLOOKUP($A136,AcctData,#REF!,0)</f>
        <v>#NAME?</v>
      </c>
      <c r="J136" s="10" t="e">
        <f>VLOOKUP($A136,AcctData,#REF!,0)</f>
        <v>#NAME?</v>
      </c>
      <c r="K136" s="10" t="e">
        <f>VLOOKUP($A136,AcctData,#REF!,0)</f>
        <v>#NAME?</v>
      </c>
      <c r="L136" s="10" t="e">
        <f>VLOOKUP($A136,AcctData,#REF!,0)</f>
        <v>#NAME?</v>
      </c>
      <c r="M136" s="10" t="e">
        <f>VLOOKUP($A136,AcctData,#REF!,0)</f>
        <v>#NAME?</v>
      </c>
      <c r="N136" s="10" t="e">
        <f>VLOOKUP($A136,AcctData,#REF!,0)</f>
        <v>#NAME?</v>
      </c>
      <c r="O136" s="10" t="e">
        <f>VLOOKUP($A136,AcctData,#REF!,0)</f>
        <v>#NAME?</v>
      </c>
      <c r="P136" s="10" t="e">
        <f>VLOOKUP($A136,AcctData,#REF!,0)</f>
        <v>#NAME?</v>
      </c>
      <c r="Q136" s="10" t="e">
        <f t="shared" si="13"/>
        <v>#NAME?</v>
      </c>
      <c r="R136" s="49"/>
      <c r="U136" s="92" t="e">
        <f t="shared" si="9"/>
        <v>#NAME?</v>
      </c>
      <c r="V136" s="92">
        <v>249996</v>
      </c>
    </row>
    <row r="137" spans="1:22" outlineLevel="1">
      <c r="A137" s="63">
        <v>59100</v>
      </c>
      <c r="B137" s="4"/>
      <c r="C137" t="e">
        <f t="shared" si="12"/>
        <v>#NAME?</v>
      </c>
      <c r="E137" s="10" t="e">
        <f>VLOOKUP($A137,AcctData,#REF!,0)</f>
        <v>#NAME?</v>
      </c>
      <c r="F137" s="10" t="e">
        <f>VLOOKUP($A137,AcctData,#REF!,0)</f>
        <v>#NAME?</v>
      </c>
      <c r="G137" s="10" t="e">
        <f>VLOOKUP($A137,AcctData,#REF!,0)</f>
        <v>#NAME?</v>
      </c>
      <c r="H137" s="10" t="e">
        <f>VLOOKUP($A137,AcctData,#REF!,0)</f>
        <v>#NAME?</v>
      </c>
      <c r="I137" s="10" t="e">
        <f>VLOOKUP($A137,AcctData,#REF!,0)</f>
        <v>#NAME?</v>
      </c>
      <c r="J137" s="10" t="e">
        <f>VLOOKUP($A137,AcctData,#REF!,0)</f>
        <v>#NAME?</v>
      </c>
      <c r="K137" s="10" t="e">
        <f>VLOOKUP($A137,AcctData,#REF!,0)</f>
        <v>#NAME?</v>
      </c>
      <c r="L137" s="10" t="e">
        <f>VLOOKUP($A137,AcctData,#REF!,0)</f>
        <v>#NAME?</v>
      </c>
      <c r="M137" s="10" t="e">
        <f>VLOOKUP($A137,AcctData,#REF!,0)</f>
        <v>#NAME?</v>
      </c>
      <c r="N137" s="10" t="e">
        <f>VLOOKUP($A137,AcctData,#REF!,0)</f>
        <v>#NAME?</v>
      </c>
      <c r="O137" s="10" t="e">
        <f>VLOOKUP($A137,AcctData,#REF!,0)</f>
        <v>#NAME?</v>
      </c>
      <c r="P137" s="10" t="e">
        <f>VLOOKUP($A137,AcctData,#REF!,0)</f>
        <v>#NAME?</v>
      </c>
      <c r="Q137" s="10" t="e">
        <f t="shared" si="13"/>
        <v>#NAME?</v>
      </c>
      <c r="R137" s="49"/>
      <c r="U137" s="92" t="e">
        <f t="shared" si="9"/>
        <v>#NAME?</v>
      </c>
      <c r="V137" s="92">
        <v>2100</v>
      </c>
    </row>
    <row r="138" spans="1:22" outlineLevel="1">
      <c r="A138" s="63">
        <v>59150</v>
      </c>
      <c r="B138" s="4"/>
      <c r="C138" t="e">
        <f t="shared" si="12"/>
        <v>#NAME?</v>
      </c>
      <c r="E138" s="10" t="e">
        <f>VLOOKUP($A138,AcctData,#REF!,0)</f>
        <v>#NAME?</v>
      </c>
      <c r="F138" s="10" t="e">
        <f>VLOOKUP($A138,AcctData,#REF!,0)</f>
        <v>#NAME?</v>
      </c>
      <c r="G138" s="10" t="e">
        <f>VLOOKUP($A138,AcctData,#REF!,0)</f>
        <v>#NAME?</v>
      </c>
      <c r="H138" s="10" t="e">
        <f>VLOOKUP($A138,AcctData,#REF!,0)</f>
        <v>#NAME?</v>
      </c>
      <c r="I138" s="10" t="e">
        <f>VLOOKUP($A138,AcctData,#REF!,0)</f>
        <v>#NAME?</v>
      </c>
      <c r="J138" s="10" t="e">
        <f>VLOOKUP($A138,AcctData,#REF!,0)</f>
        <v>#NAME?</v>
      </c>
      <c r="K138" s="10" t="e">
        <f>VLOOKUP($A138,AcctData,#REF!,0)</f>
        <v>#NAME?</v>
      </c>
      <c r="L138" s="10" t="e">
        <f>VLOOKUP($A138,AcctData,#REF!,0)</f>
        <v>#NAME?</v>
      </c>
      <c r="M138" s="10" t="e">
        <f>VLOOKUP($A138,AcctData,#REF!,0)</f>
        <v>#NAME?</v>
      </c>
      <c r="N138" s="10" t="e">
        <f>VLOOKUP($A138,AcctData,#REF!,0)</f>
        <v>#NAME?</v>
      </c>
      <c r="O138" s="10" t="e">
        <f>VLOOKUP($A138,AcctData,#REF!,0)</f>
        <v>#NAME?</v>
      </c>
      <c r="P138" s="10" t="e">
        <f>VLOOKUP($A138,AcctData,#REF!,0)</f>
        <v>#NAME?</v>
      </c>
      <c r="Q138" s="10" t="e">
        <f t="shared" si="13"/>
        <v>#NAME?</v>
      </c>
      <c r="R138" s="49"/>
      <c r="U138" s="92" t="e">
        <f t="shared" si="9"/>
        <v>#NAME?</v>
      </c>
      <c r="V138" s="92">
        <v>32760</v>
      </c>
    </row>
    <row r="139" spans="1:22" outlineLevel="1">
      <c r="A139" s="63">
        <v>59200</v>
      </c>
      <c r="B139" s="4"/>
      <c r="C139" t="e">
        <f t="shared" si="12"/>
        <v>#NAME?</v>
      </c>
      <c r="E139" s="10" t="e">
        <f>VLOOKUP($A139,AcctData,#REF!,0)</f>
        <v>#NAME?</v>
      </c>
      <c r="F139" s="10" t="e">
        <f>VLOOKUP($A139,AcctData,#REF!,0)</f>
        <v>#NAME?</v>
      </c>
      <c r="G139" s="10" t="e">
        <f>VLOOKUP($A139,AcctData,#REF!,0)</f>
        <v>#NAME?</v>
      </c>
      <c r="H139" s="10" t="e">
        <f>VLOOKUP($A139,AcctData,#REF!,0)</f>
        <v>#NAME?</v>
      </c>
      <c r="I139" s="10" t="e">
        <f>VLOOKUP($A139,AcctData,#REF!,0)</f>
        <v>#NAME?</v>
      </c>
      <c r="J139" s="10" t="e">
        <f>VLOOKUP($A139,AcctData,#REF!,0)</f>
        <v>#NAME?</v>
      </c>
      <c r="K139" s="10" t="e">
        <f>VLOOKUP($A139,AcctData,#REF!,0)</f>
        <v>#NAME?</v>
      </c>
      <c r="L139" s="10" t="e">
        <f>VLOOKUP($A139,AcctData,#REF!,0)</f>
        <v>#NAME?</v>
      </c>
      <c r="M139" s="10" t="e">
        <f>VLOOKUP($A139,AcctData,#REF!,0)</f>
        <v>#NAME?</v>
      </c>
      <c r="N139" s="10" t="e">
        <f>VLOOKUP($A139,AcctData,#REF!,0)</f>
        <v>#NAME?</v>
      </c>
      <c r="O139" s="10" t="e">
        <f>VLOOKUP($A139,AcctData,#REF!,0)</f>
        <v>#NAME?</v>
      </c>
      <c r="P139" s="10" t="e">
        <f>VLOOKUP($A139,AcctData,#REF!,0)</f>
        <v>#NAME?</v>
      </c>
      <c r="Q139" s="10" t="e">
        <f t="shared" si="13"/>
        <v>#NAME?</v>
      </c>
      <c r="R139" s="49"/>
      <c r="U139" s="92" t="e">
        <f t="shared" si="9"/>
        <v>#NAME?</v>
      </c>
      <c r="V139" s="92">
        <v>3300</v>
      </c>
    </row>
    <row r="140" spans="1:22" outlineLevel="1">
      <c r="A140" s="30">
        <v>59350</v>
      </c>
      <c r="B140" s="4"/>
      <c r="C140" t="e">
        <f t="shared" si="12"/>
        <v>#NAME?</v>
      </c>
      <c r="E140" s="10" t="e">
        <f>VLOOKUP($A140,AcctData,#REF!,0)</f>
        <v>#NAME?</v>
      </c>
      <c r="F140" s="10" t="e">
        <f>VLOOKUP($A140,AcctData,#REF!,0)</f>
        <v>#NAME?</v>
      </c>
      <c r="G140" s="10" t="e">
        <f>VLOOKUP($A140,AcctData,#REF!,0)</f>
        <v>#NAME?</v>
      </c>
      <c r="H140" s="10" t="e">
        <f>VLOOKUP($A140,AcctData,#REF!,0)</f>
        <v>#NAME?</v>
      </c>
      <c r="I140" s="10" t="e">
        <f>VLOOKUP($A140,AcctData,#REF!,0)</f>
        <v>#NAME?</v>
      </c>
      <c r="J140" s="10" t="e">
        <f>VLOOKUP($A140,AcctData,#REF!,0)</f>
        <v>#NAME?</v>
      </c>
      <c r="K140" s="10" t="e">
        <f>VLOOKUP($A140,AcctData,#REF!,0)</f>
        <v>#NAME?</v>
      </c>
      <c r="L140" s="10" t="e">
        <f>VLOOKUP($A140,AcctData,#REF!,0)</f>
        <v>#NAME?</v>
      </c>
      <c r="M140" s="10" t="e">
        <f>VLOOKUP($A140,AcctData,#REF!,0)</f>
        <v>#NAME?</v>
      </c>
      <c r="N140" s="10" t="e">
        <f>VLOOKUP($A140,AcctData,#REF!,0)</f>
        <v>#NAME?</v>
      </c>
      <c r="O140" s="10" t="e">
        <f>VLOOKUP($A140,AcctData,#REF!,0)</f>
        <v>#NAME?</v>
      </c>
      <c r="P140" s="10" t="e">
        <f>VLOOKUP($A140,AcctData,#REF!,0)</f>
        <v>#NAME?</v>
      </c>
      <c r="Q140" s="10" t="e">
        <f t="shared" si="13"/>
        <v>#NAME?</v>
      </c>
      <c r="R140" s="49" t="e">
        <v>#NAME?</v>
      </c>
      <c r="U140" s="92" t="e">
        <f t="shared" si="9"/>
        <v>#NAME?</v>
      </c>
      <c r="V140" s="92">
        <v>550843</v>
      </c>
    </row>
    <row r="141" spans="1:22" ht="8.25" customHeight="1" outlineLevel="1">
      <c r="B141" s="4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5"/>
      <c r="U141" s="92">
        <f t="shared" si="9"/>
        <v>0</v>
      </c>
    </row>
    <row r="142" spans="1:22">
      <c r="A142" s="3"/>
      <c r="B142" s="40" t="s">
        <v>45</v>
      </c>
      <c r="C142" s="12"/>
      <c r="D142" s="40"/>
      <c r="E142" s="41" t="e">
        <f t="shared" ref="E142:Q142" si="14">SUM(E57:E140)</f>
        <v>#NAME?</v>
      </c>
      <c r="F142" s="41" t="e">
        <f t="shared" si="14"/>
        <v>#NAME?</v>
      </c>
      <c r="G142" s="41" t="e">
        <f t="shared" si="14"/>
        <v>#NAME?</v>
      </c>
      <c r="H142" s="41" t="e">
        <f t="shared" si="14"/>
        <v>#NAME?</v>
      </c>
      <c r="I142" s="41" t="e">
        <f t="shared" si="14"/>
        <v>#NAME?</v>
      </c>
      <c r="J142" s="41" t="e">
        <f t="shared" si="14"/>
        <v>#NAME?</v>
      </c>
      <c r="K142" s="41" t="e">
        <f t="shared" si="14"/>
        <v>#NAME?</v>
      </c>
      <c r="L142" s="41" t="e">
        <f t="shared" si="14"/>
        <v>#NAME?</v>
      </c>
      <c r="M142" s="41" t="e">
        <f t="shared" si="14"/>
        <v>#NAME?</v>
      </c>
      <c r="N142" s="41" t="e">
        <f t="shared" si="14"/>
        <v>#NAME?</v>
      </c>
      <c r="O142" s="41" t="e">
        <f t="shared" si="14"/>
        <v>#NAME?</v>
      </c>
      <c r="P142" s="41" t="e">
        <f t="shared" si="14"/>
        <v>#NAME?</v>
      </c>
      <c r="Q142" s="41" t="e">
        <f t="shared" si="14"/>
        <v>#NAME?</v>
      </c>
      <c r="R142" s="5"/>
      <c r="S142" s="26"/>
      <c r="U142" s="92" t="e">
        <f t="shared" si="9"/>
        <v>#NAME?</v>
      </c>
      <c r="V142" s="92">
        <v>8857262</v>
      </c>
    </row>
    <row r="143" spans="1:22">
      <c r="A143" s="3"/>
      <c r="B143" s="50"/>
      <c r="C143" s="32"/>
      <c r="D143" s="5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5"/>
      <c r="S143" s="26"/>
      <c r="U143" s="92">
        <f t="shared" si="9"/>
        <v>0</v>
      </c>
    </row>
    <row r="144" spans="1:22" outlineLevel="1">
      <c r="A144" s="3"/>
      <c r="B144" s="4" t="s">
        <v>125</v>
      </c>
      <c r="E144" s="46"/>
      <c r="F144" s="46"/>
      <c r="G144" s="46"/>
      <c r="H144" s="46"/>
      <c r="I144" s="46"/>
      <c r="J144" s="46"/>
      <c r="K144" s="46"/>
      <c r="L144" s="10"/>
      <c r="M144" s="10"/>
      <c r="N144" s="10"/>
      <c r="O144" s="10"/>
      <c r="P144" s="10"/>
      <c r="Q144" s="5"/>
      <c r="U144" s="92">
        <f t="shared" ref="U144:U166" si="15">+Q144-V144</f>
        <v>0</v>
      </c>
    </row>
    <row r="145" spans="1:22" outlineLevel="1">
      <c r="A145" s="63">
        <v>53350</v>
      </c>
      <c r="B145" s="4"/>
      <c r="C145" t="e">
        <f>VLOOKUP(A145,LookupB,2,FALSE)</f>
        <v>#NAME?</v>
      </c>
      <c r="E145" s="10" t="e">
        <f>VLOOKUP($A145,AcctData,#REF!,0)</f>
        <v>#NAME?</v>
      </c>
      <c r="F145" s="10" t="e">
        <f>VLOOKUP($A145,AcctData,#REF!,0)</f>
        <v>#NAME?</v>
      </c>
      <c r="G145" s="10" t="e">
        <f>VLOOKUP($A145,AcctData,#REF!,0)</f>
        <v>#NAME?</v>
      </c>
      <c r="H145" s="10" t="e">
        <f>VLOOKUP($A145,AcctData,#REF!,0)</f>
        <v>#NAME?</v>
      </c>
      <c r="I145" s="10" t="e">
        <f>VLOOKUP($A145,AcctData,#REF!,0)</f>
        <v>#NAME?</v>
      </c>
      <c r="J145" s="10" t="e">
        <f>VLOOKUP($A145,AcctData,#REF!,0)</f>
        <v>#NAME?</v>
      </c>
      <c r="K145" s="10" t="e">
        <f>VLOOKUP($A145,AcctData,#REF!,0)</f>
        <v>#NAME?</v>
      </c>
      <c r="L145" s="10" t="e">
        <f>VLOOKUP($A145,AcctData,#REF!,0)</f>
        <v>#NAME?</v>
      </c>
      <c r="M145" s="10" t="e">
        <f>VLOOKUP($A145,AcctData,#REF!,0)</f>
        <v>#NAME?</v>
      </c>
      <c r="N145" s="10" t="e">
        <f>VLOOKUP($A145,AcctData,#REF!,0)</f>
        <v>#NAME?</v>
      </c>
      <c r="O145" s="10" t="e">
        <f>VLOOKUP($A145,AcctData,#REF!,0)</f>
        <v>#NAME?</v>
      </c>
      <c r="P145" s="10" t="e">
        <f>VLOOKUP($A145,AcctData,#REF!,0)</f>
        <v>#NAME?</v>
      </c>
      <c r="Q145" s="10" t="e">
        <f>SUM(E145:P145)</f>
        <v>#NAME?</v>
      </c>
      <c r="U145" s="92" t="e">
        <f t="shared" si="15"/>
        <v>#NAME?</v>
      </c>
      <c r="V145" s="92">
        <v>4452804</v>
      </c>
    </row>
    <row r="146" spans="1:22" outlineLevel="1">
      <c r="A146" s="63">
        <v>57850</v>
      </c>
      <c r="B146" s="4"/>
      <c r="C146" t="e">
        <f>VLOOKUP(A146,LookupB,2,FALSE)</f>
        <v>#NAME?</v>
      </c>
      <c r="E146" s="10" t="e">
        <f>VLOOKUP($A146,AcctData,#REF!,0)</f>
        <v>#NAME?</v>
      </c>
      <c r="F146" s="10" t="e">
        <f>VLOOKUP($A146,AcctData,#REF!,0)</f>
        <v>#NAME?</v>
      </c>
      <c r="G146" s="10" t="e">
        <f>VLOOKUP($A146,AcctData,#REF!,0)</f>
        <v>#NAME?</v>
      </c>
      <c r="H146" s="10" t="e">
        <f>VLOOKUP($A146,AcctData,#REF!,0)</f>
        <v>#NAME?</v>
      </c>
      <c r="I146" s="10" t="e">
        <f>VLOOKUP($A146,AcctData,#REF!,0)</f>
        <v>#NAME?</v>
      </c>
      <c r="J146" s="10" t="e">
        <f>VLOOKUP($A146,AcctData,#REF!,0)</f>
        <v>#NAME?</v>
      </c>
      <c r="K146" s="10" t="e">
        <f>VLOOKUP($A146,AcctData,#REF!,0)</f>
        <v>#NAME?</v>
      </c>
      <c r="L146" s="10" t="e">
        <f>VLOOKUP($A146,AcctData,#REF!,0)</f>
        <v>#NAME?</v>
      </c>
      <c r="M146" s="10" t="e">
        <f>VLOOKUP($A146,AcctData,#REF!,0)</f>
        <v>#NAME?</v>
      </c>
      <c r="N146" s="10" t="e">
        <f>VLOOKUP($A146,AcctData,#REF!,0)</f>
        <v>#NAME?</v>
      </c>
      <c r="O146" s="10" t="e">
        <f>VLOOKUP($A146,AcctData,#REF!,0)</f>
        <v>#NAME?</v>
      </c>
      <c r="P146" s="10" t="e">
        <f>VLOOKUP($A146,AcctData,#REF!,0)</f>
        <v>#NAME?</v>
      </c>
      <c r="Q146" s="10" t="e">
        <f>SUM(E146:P146)</f>
        <v>#NAME?</v>
      </c>
      <c r="U146" s="92" t="e">
        <f t="shared" si="15"/>
        <v>#NAME?</v>
      </c>
      <c r="V146" s="92">
        <v>4514724</v>
      </c>
    </row>
    <row r="147" spans="1:22">
      <c r="A147" s="3"/>
      <c r="B147" s="11" t="s">
        <v>125</v>
      </c>
      <c r="C147" s="12"/>
      <c r="D147" s="12"/>
      <c r="E147" s="41" t="e">
        <f t="shared" ref="E147:Q147" si="16">SUM(E144:E146)</f>
        <v>#NAME?</v>
      </c>
      <c r="F147" s="41" t="e">
        <f t="shared" si="16"/>
        <v>#NAME?</v>
      </c>
      <c r="G147" s="41" t="e">
        <f t="shared" si="16"/>
        <v>#NAME?</v>
      </c>
      <c r="H147" s="41" t="e">
        <f t="shared" si="16"/>
        <v>#NAME?</v>
      </c>
      <c r="I147" s="41" t="e">
        <f t="shared" si="16"/>
        <v>#NAME?</v>
      </c>
      <c r="J147" s="41" t="e">
        <f t="shared" si="16"/>
        <v>#NAME?</v>
      </c>
      <c r="K147" s="41" t="e">
        <f t="shared" si="16"/>
        <v>#NAME?</v>
      </c>
      <c r="L147" s="41" t="e">
        <f t="shared" si="16"/>
        <v>#NAME?</v>
      </c>
      <c r="M147" s="41" t="e">
        <f t="shared" si="16"/>
        <v>#NAME?</v>
      </c>
      <c r="N147" s="41" t="e">
        <f t="shared" si="16"/>
        <v>#NAME?</v>
      </c>
      <c r="O147" s="41" t="e">
        <f t="shared" si="16"/>
        <v>#NAME?</v>
      </c>
      <c r="P147" s="41" t="e">
        <f t="shared" si="16"/>
        <v>#NAME?</v>
      </c>
      <c r="Q147" s="79" t="e">
        <f t="shared" si="16"/>
        <v>#NAME?</v>
      </c>
      <c r="U147" s="92" t="e">
        <f t="shared" si="15"/>
        <v>#NAME?</v>
      </c>
      <c r="V147" s="92">
        <v>8967528</v>
      </c>
    </row>
    <row r="148" spans="1:22">
      <c r="A148" s="3"/>
      <c r="B148" s="50"/>
      <c r="C148" s="32"/>
      <c r="D148" s="5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5"/>
      <c r="U148" s="92">
        <f t="shared" si="15"/>
        <v>0</v>
      </c>
    </row>
    <row r="149" spans="1:22">
      <c r="A149" s="3"/>
      <c r="B149" s="40" t="s">
        <v>177</v>
      </c>
      <c r="C149" s="12"/>
      <c r="D149" s="12"/>
      <c r="E149" s="41" t="e">
        <f t="shared" ref="E149:Q149" si="17">+E54+E142+E147</f>
        <v>#NAME?</v>
      </c>
      <c r="F149" s="41" t="e">
        <f t="shared" si="17"/>
        <v>#NAME?</v>
      </c>
      <c r="G149" s="41" t="e">
        <f t="shared" si="17"/>
        <v>#NAME?</v>
      </c>
      <c r="H149" s="41" t="e">
        <f t="shared" si="17"/>
        <v>#NAME?</v>
      </c>
      <c r="I149" s="41" t="e">
        <f t="shared" si="17"/>
        <v>#NAME?</v>
      </c>
      <c r="J149" s="41" t="e">
        <f t="shared" si="17"/>
        <v>#NAME?</v>
      </c>
      <c r="K149" s="41" t="e">
        <f t="shared" si="17"/>
        <v>#NAME?</v>
      </c>
      <c r="L149" s="41" t="e">
        <f t="shared" si="17"/>
        <v>#NAME?</v>
      </c>
      <c r="M149" s="41" t="e">
        <f t="shared" si="17"/>
        <v>#NAME?</v>
      </c>
      <c r="N149" s="41" t="e">
        <f t="shared" si="17"/>
        <v>#NAME?</v>
      </c>
      <c r="O149" s="41" t="e">
        <f t="shared" si="17"/>
        <v>#NAME?</v>
      </c>
      <c r="P149" s="41" t="e">
        <f t="shared" si="17"/>
        <v>#NAME?</v>
      </c>
      <c r="Q149" s="41" t="e">
        <f t="shared" si="17"/>
        <v>#NAME?</v>
      </c>
      <c r="R149" s="5"/>
      <c r="U149" s="92" t="e">
        <f t="shared" si="15"/>
        <v>#NAME?</v>
      </c>
      <c r="V149" s="92">
        <v>36260197</v>
      </c>
    </row>
    <row r="150" spans="1:22">
      <c r="A150" s="3"/>
      <c r="B150" s="4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46"/>
      <c r="R150" s="5"/>
      <c r="U150" s="92">
        <f t="shared" si="15"/>
        <v>0</v>
      </c>
    </row>
    <row r="151" spans="1:22" outlineLevel="1">
      <c r="A151" s="3"/>
      <c r="B151" s="42" t="s">
        <v>93</v>
      </c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46"/>
      <c r="R151" s="5"/>
      <c r="U151" s="92">
        <f t="shared" si="15"/>
        <v>0</v>
      </c>
    </row>
    <row r="152" spans="1:22" outlineLevel="1">
      <c r="A152" s="8">
        <v>52750</v>
      </c>
      <c r="B152" s="4"/>
      <c r="C152" t="e">
        <f>VLOOKUP(A152,LookupB,2,FALSE)</f>
        <v>#NAME?</v>
      </c>
      <c r="E152" s="10" t="e">
        <f>VLOOKUP($A152,AcctData,#REF!,0)</f>
        <v>#NAME?</v>
      </c>
      <c r="F152" s="10" t="e">
        <f>VLOOKUP($A152,AcctData,#REF!,0)</f>
        <v>#NAME?</v>
      </c>
      <c r="G152" s="10" t="e">
        <f>VLOOKUP($A152,AcctData,#REF!,0)</f>
        <v>#NAME?</v>
      </c>
      <c r="H152" s="10" t="e">
        <f>VLOOKUP($A152,AcctData,#REF!,0)</f>
        <v>#NAME?</v>
      </c>
      <c r="I152" s="10" t="e">
        <f>VLOOKUP($A152,AcctData,#REF!,0)</f>
        <v>#NAME?</v>
      </c>
      <c r="J152" s="10" t="e">
        <f>VLOOKUP($A152,AcctData,#REF!,0)</f>
        <v>#NAME?</v>
      </c>
      <c r="K152" s="10" t="e">
        <f>VLOOKUP($A152,AcctData,#REF!,0)</f>
        <v>#NAME?</v>
      </c>
      <c r="L152" s="10" t="e">
        <f>VLOOKUP($A152,AcctData,#REF!,0)</f>
        <v>#NAME?</v>
      </c>
      <c r="M152" s="10" t="e">
        <f>VLOOKUP($A152,AcctData,#REF!,0)</f>
        <v>#NAME?</v>
      </c>
      <c r="N152" s="10" t="e">
        <f>VLOOKUP($A152,AcctData,#REF!,0)</f>
        <v>#NAME?</v>
      </c>
      <c r="O152" s="10" t="e">
        <f>VLOOKUP($A152,AcctData,#REF!,0)</f>
        <v>#NAME?</v>
      </c>
      <c r="P152" s="10" t="e">
        <f>VLOOKUP($A152,AcctData,#REF!,0)</f>
        <v>#NAME?</v>
      </c>
      <c r="Q152" s="10" t="e">
        <f>SUM(E152:P152)</f>
        <v>#NAME?</v>
      </c>
      <c r="R152" s="5"/>
      <c r="U152" s="92" t="e">
        <f t="shared" si="15"/>
        <v>#NAME?</v>
      </c>
      <c r="V152" s="92">
        <v>1639343</v>
      </c>
    </row>
    <row r="153" spans="1:22" ht="8.25" customHeight="1" outlineLevel="1">
      <c r="A153" s="8"/>
      <c r="B153" s="4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5"/>
      <c r="U153" s="92">
        <f t="shared" si="15"/>
        <v>0</v>
      </c>
    </row>
    <row r="154" spans="1:22">
      <c r="A154" s="3"/>
      <c r="B154" s="40" t="s">
        <v>96</v>
      </c>
      <c r="C154" s="12"/>
      <c r="D154" s="40"/>
      <c r="E154" s="41" t="e">
        <f t="shared" ref="E154:Q154" si="18">SUM(E151:E152)</f>
        <v>#NAME?</v>
      </c>
      <c r="F154" s="41" t="e">
        <f t="shared" si="18"/>
        <v>#NAME?</v>
      </c>
      <c r="G154" s="41" t="e">
        <f t="shared" si="18"/>
        <v>#NAME?</v>
      </c>
      <c r="H154" s="41" t="e">
        <f t="shared" si="18"/>
        <v>#NAME?</v>
      </c>
      <c r="I154" s="41" t="e">
        <f t="shared" si="18"/>
        <v>#NAME?</v>
      </c>
      <c r="J154" s="41" t="e">
        <f t="shared" si="18"/>
        <v>#NAME?</v>
      </c>
      <c r="K154" s="41" t="e">
        <f t="shared" si="18"/>
        <v>#NAME?</v>
      </c>
      <c r="L154" s="41" t="e">
        <f t="shared" si="18"/>
        <v>#NAME?</v>
      </c>
      <c r="M154" s="41" t="e">
        <f t="shared" si="18"/>
        <v>#NAME?</v>
      </c>
      <c r="N154" s="41" t="e">
        <f t="shared" si="18"/>
        <v>#NAME?</v>
      </c>
      <c r="O154" s="41" t="e">
        <f t="shared" si="18"/>
        <v>#NAME?</v>
      </c>
      <c r="P154" s="41" t="e">
        <f t="shared" si="18"/>
        <v>#NAME?</v>
      </c>
      <c r="Q154" s="41" t="e">
        <f t="shared" si="18"/>
        <v>#NAME?</v>
      </c>
      <c r="R154" s="5"/>
      <c r="U154" s="92" t="e">
        <f t="shared" si="15"/>
        <v>#NAME?</v>
      </c>
      <c r="V154" s="92">
        <v>1639343</v>
      </c>
    </row>
    <row r="155" spans="1:22">
      <c r="A155" s="3"/>
      <c r="B155" s="4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7"/>
      <c r="R155" s="5"/>
      <c r="U155" s="92">
        <f t="shared" si="15"/>
        <v>0</v>
      </c>
    </row>
    <row r="156" spans="1:22">
      <c r="A156" s="2"/>
      <c r="B156" s="40" t="s">
        <v>189</v>
      </c>
      <c r="C156" s="16"/>
      <c r="D156" s="16"/>
      <c r="E156" s="41" t="e">
        <f t="shared" ref="E156:Q156" si="19">+E149+E154</f>
        <v>#NAME?</v>
      </c>
      <c r="F156" s="41" t="e">
        <f t="shared" si="19"/>
        <v>#NAME?</v>
      </c>
      <c r="G156" s="41" t="e">
        <f t="shared" si="19"/>
        <v>#NAME?</v>
      </c>
      <c r="H156" s="41" t="e">
        <f t="shared" si="19"/>
        <v>#NAME?</v>
      </c>
      <c r="I156" s="41" t="e">
        <f t="shared" si="19"/>
        <v>#NAME?</v>
      </c>
      <c r="J156" s="41" t="e">
        <f t="shared" si="19"/>
        <v>#NAME?</v>
      </c>
      <c r="K156" s="41" t="e">
        <f t="shared" si="19"/>
        <v>#NAME?</v>
      </c>
      <c r="L156" s="41" t="e">
        <f t="shared" si="19"/>
        <v>#NAME?</v>
      </c>
      <c r="M156" s="41" t="e">
        <f t="shared" si="19"/>
        <v>#NAME?</v>
      </c>
      <c r="N156" s="41" t="e">
        <f t="shared" si="19"/>
        <v>#NAME?</v>
      </c>
      <c r="O156" s="41" t="e">
        <f t="shared" si="19"/>
        <v>#NAME?</v>
      </c>
      <c r="P156" s="41" t="e">
        <f t="shared" si="19"/>
        <v>#NAME?</v>
      </c>
      <c r="Q156" s="41" t="e">
        <f t="shared" si="19"/>
        <v>#NAME?</v>
      </c>
      <c r="R156" s="5"/>
      <c r="U156" s="92" t="e">
        <f t="shared" si="15"/>
        <v>#NAME?</v>
      </c>
      <c r="V156" s="92">
        <v>37899540</v>
      </c>
    </row>
    <row r="157" spans="1:22">
      <c r="A157" s="3"/>
      <c r="B157" s="4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7"/>
      <c r="R157" s="5"/>
      <c r="U157" s="92">
        <f t="shared" si="15"/>
        <v>0</v>
      </c>
    </row>
    <row r="158" spans="1:22" ht="16.5" thickBot="1">
      <c r="A158" s="3"/>
      <c r="B158" s="51" t="s">
        <v>217</v>
      </c>
      <c r="C158" s="43"/>
      <c r="D158" s="43"/>
      <c r="E158" s="44" t="e">
        <f t="shared" ref="E158:Q158" si="20">+E41-E156</f>
        <v>#NAME?</v>
      </c>
      <c r="F158" s="44" t="e">
        <f t="shared" si="20"/>
        <v>#NAME?</v>
      </c>
      <c r="G158" s="44" t="e">
        <f t="shared" si="20"/>
        <v>#NAME?</v>
      </c>
      <c r="H158" s="44" t="e">
        <f t="shared" si="20"/>
        <v>#NAME?</v>
      </c>
      <c r="I158" s="44" t="e">
        <f t="shared" si="20"/>
        <v>#NAME?</v>
      </c>
      <c r="J158" s="44" t="e">
        <f t="shared" si="20"/>
        <v>#NAME?</v>
      </c>
      <c r="K158" s="44" t="e">
        <f t="shared" si="20"/>
        <v>#NAME?</v>
      </c>
      <c r="L158" s="44" t="e">
        <f t="shared" si="20"/>
        <v>#NAME?</v>
      </c>
      <c r="M158" s="44" t="e">
        <f t="shared" si="20"/>
        <v>#NAME?</v>
      </c>
      <c r="N158" s="44" t="e">
        <f t="shared" si="20"/>
        <v>#NAME?</v>
      </c>
      <c r="O158" s="44" t="e">
        <f t="shared" si="20"/>
        <v>#NAME?</v>
      </c>
      <c r="P158" s="44" t="e">
        <f t="shared" si="20"/>
        <v>#NAME?</v>
      </c>
      <c r="Q158" s="44" t="e">
        <f t="shared" si="20"/>
        <v>#NAME?</v>
      </c>
      <c r="R158" s="5"/>
      <c r="S158" s="27" t="e">
        <f>+Q158-#REF!</f>
        <v>#NAME?</v>
      </c>
      <c r="U158" s="92" t="e">
        <f t="shared" si="15"/>
        <v>#NAME?</v>
      </c>
      <c r="V158" s="92">
        <v>1061</v>
      </c>
    </row>
    <row r="159" spans="1:22">
      <c r="A159" s="3"/>
      <c r="B159" s="19"/>
      <c r="C159" s="20"/>
      <c r="D159" s="20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5"/>
      <c r="S159" s="27"/>
      <c r="U159" s="92">
        <f t="shared" si="15"/>
        <v>0</v>
      </c>
    </row>
    <row r="160" spans="1:22">
      <c r="A160" s="3"/>
      <c r="B160" s="174" t="str">
        <f>+'Comparison Summary - Actual'!C141</f>
        <v>Reserve - County-wide CAD Project</v>
      </c>
      <c r="C160" s="20"/>
      <c r="D160" s="20"/>
      <c r="E160" s="166"/>
      <c r="F160" s="166"/>
      <c r="G160" s="166"/>
      <c r="H160" s="166"/>
      <c r="I160" s="166"/>
      <c r="J160" s="166"/>
      <c r="K160" s="166"/>
      <c r="L160" s="166"/>
      <c r="M160" s="166"/>
      <c r="N160" s="166"/>
      <c r="O160" s="166"/>
      <c r="P160" s="166"/>
      <c r="Q160" s="166">
        <f>SUM(E160:P160)</f>
        <v>0</v>
      </c>
      <c r="R160" s="5"/>
      <c r="S160" s="27"/>
      <c r="U160" s="92">
        <f t="shared" si="15"/>
        <v>0</v>
      </c>
    </row>
    <row r="161" spans="1:22">
      <c r="A161" s="3"/>
      <c r="B161" s="215" t="str">
        <f>+'Comparison Summary - Actual'!C142</f>
        <v>Reserve - Building Construction</v>
      </c>
      <c r="C161" s="215"/>
      <c r="D161" s="215"/>
      <c r="E161" s="166">
        <f>ROUND(-440000/12,0)</f>
        <v>-36667</v>
      </c>
      <c r="F161" s="166">
        <f>+E161</f>
        <v>-36667</v>
      </c>
      <c r="G161" s="166">
        <f t="shared" ref="G161:O161" si="21">+F161</f>
        <v>-36667</v>
      </c>
      <c r="H161" s="166">
        <f t="shared" si="21"/>
        <v>-36667</v>
      </c>
      <c r="I161" s="166">
        <f t="shared" si="21"/>
        <v>-36667</v>
      </c>
      <c r="J161" s="166">
        <f t="shared" si="21"/>
        <v>-36667</v>
      </c>
      <c r="K161" s="166">
        <f t="shared" si="21"/>
        <v>-36667</v>
      </c>
      <c r="L161" s="166">
        <f t="shared" si="21"/>
        <v>-36667</v>
      </c>
      <c r="M161" s="166">
        <f t="shared" si="21"/>
        <v>-36667</v>
      </c>
      <c r="N161" s="166">
        <f t="shared" si="21"/>
        <v>-36667</v>
      </c>
      <c r="O161" s="166">
        <f t="shared" si="21"/>
        <v>-36667</v>
      </c>
      <c r="P161" s="166">
        <f>+'Comparison Summary - Actual'!O142-SUM('Monthly Consolidated'!E161:O161)</f>
        <v>-36663</v>
      </c>
      <c r="Q161" s="166">
        <f>SUM(E161:P161)</f>
        <v>-440000</v>
      </c>
      <c r="R161" s="5"/>
      <c r="S161" s="27"/>
      <c r="U161" s="92">
        <f t="shared" si="15"/>
        <v>0</v>
      </c>
      <c r="V161" s="92">
        <v>-440000</v>
      </c>
    </row>
    <row r="162" spans="1:22">
      <c r="A162" s="3"/>
      <c r="B162" s="215" t="str">
        <f>+'Comparison Summary - Actual'!C143</f>
        <v>Tri-County MHMR CSU payments</v>
      </c>
      <c r="C162" s="215"/>
      <c r="D162" s="215"/>
      <c r="E162" s="166"/>
      <c r="F162" s="166"/>
      <c r="G162" s="166">
        <v>-100000</v>
      </c>
      <c r="H162" s="166"/>
      <c r="I162" s="166"/>
      <c r="J162" s="166">
        <v>-100000</v>
      </c>
      <c r="K162" s="166"/>
      <c r="L162" s="166"/>
      <c r="M162" s="166">
        <v>-100000</v>
      </c>
      <c r="N162" s="166"/>
      <c r="O162" s="166"/>
      <c r="P162" s="166"/>
      <c r="Q162" s="166">
        <f>SUM(E162:P162)</f>
        <v>-300000</v>
      </c>
      <c r="R162" s="5"/>
      <c r="S162" s="27"/>
      <c r="U162" s="92">
        <f t="shared" si="15"/>
        <v>100000</v>
      </c>
      <c r="V162" s="92">
        <v>-400000</v>
      </c>
    </row>
    <row r="163" spans="1:22">
      <c r="A163" s="3"/>
      <c r="B163" s="215" t="str">
        <f>+'Comparison Summary - Actual'!C144</f>
        <v>Repayment of Communication IT Project</v>
      </c>
      <c r="C163" s="215"/>
      <c r="D163" s="215"/>
      <c r="E163" s="166"/>
      <c r="F163" s="166"/>
      <c r="G163" s="166"/>
      <c r="H163" s="166"/>
      <c r="I163" s="166"/>
      <c r="J163" s="166"/>
      <c r="K163" s="166"/>
      <c r="L163" s="166"/>
      <c r="M163" s="166"/>
      <c r="N163" s="166"/>
      <c r="O163" s="166"/>
      <c r="P163" s="166"/>
      <c r="Q163" s="166">
        <f>SUM(E163:P163)</f>
        <v>0</v>
      </c>
      <c r="R163" s="5"/>
      <c r="S163" s="27"/>
      <c r="U163" s="92">
        <f t="shared" si="15"/>
        <v>0</v>
      </c>
    </row>
    <row r="164" spans="1:22">
      <c r="A164" s="3"/>
      <c r="B164" s="215" t="str">
        <f>+'Comparison Summary - Actual'!C145</f>
        <v>Extraordinary Items - Capital Purchases</v>
      </c>
      <c r="C164" s="215"/>
      <c r="D164" s="215"/>
      <c r="E164" s="184">
        <v>0</v>
      </c>
      <c r="F164" s="184">
        <v>0</v>
      </c>
      <c r="G164" s="184">
        <v>0</v>
      </c>
      <c r="H164" s="184">
        <v>0</v>
      </c>
      <c r="I164" s="184">
        <v>0</v>
      </c>
      <c r="J164" s="184">
        <v>0</v>
      </c>
      <c r="K164" s="184">
        <v>0</v>
      </c>
      <c r="L164" s="184">
        <v>0</v>
      </c>
      <c r="M164" s="184">
        <v>0</v>
      </c>
      <c r="N164" s="184">
        <v>0</v>
      </c>
      <c r="O164" s="184">
        <v>0</v>
      </c>
      <c r="P164" s="184">
        <v>0</v>
      </c>
      <c r="Q164" s="184">
        <f>SUM(E164:P164)</f>
        <v>0</v>
      </c>
      <c r="R164" s="5"/>
      <c r="S164" s="193"/>
      <c r="U164" s="92">
        <f t="shared" si="15"/>
        <v>611500</v>
      </c>
      <c r="V164" s="92">
        <v>-611500</v>
      </c>
    </row>
    <row r="165" spans="1:22">
      <c r="A165" s="3"/>
      <c r="B165" s="174"/>
      <c r="C165" s="20"/>
      <c r="D165" s="20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5"/>
      <c r="S165" s="27"/>
      <c r="U165" s="92">
        <f t="shared" si="15"/>
        <v>0</v>
      </c>
    </row>
    <row r="166" spans="1:22" ht="16.5" thickBot="1">
      <c r="A166" s="3"/>
      <c r="B166" s="174" t="e">
        <f>+'Comparison Summary - Actual'!C147</f>
        <v>#REF!</v>
      </c>
      <c r="C166" s="20"/>
      <c r="D166" s="20"/>
      <c r="E166" s="175" t="e">
        <f t="shared" ref="E166:Q166" si="22">SUM(E158:E164)</f>
        <v>#NAME?</v>
      </c>
      <c r="F166" s="175" t="e">
        <f t="shared" si="22"/>
        <v>#NAME?</v>
      </c>
      <c r="G166" s="175" t="e">
        <f t="shared" si="22"/>
        <v>#NAME?</v>
      </c>
      <c r="H166" s="175" t="e">
        <f t="shared" si="22"/>
        <v>#NAME?</v>
      </c>
      <c r="I166" s="175" t="e">
        <f t="shared" si="22"/>
        <v>#NAME?</v>
      </c>
      <c r="J166" s="175" t="e">
        <f t="shared" si="22"/>
        <v>#NAME?</v>
      </c>
      <c r="K166" s="175" t="e">
        <f t="shared" si="22"/>
        <v>#NAME?</v>
      </c>
      <c r="L166" s="175" t="e">
        <f t="shared" si="22"/>
        <v>#NAME?</v>
      </c>
      <c r="M166" s="175" t="e">
        <f t="shared" si="22"/>
        <v>#NAME?</v>
      </c>
      <c r="N166" s="175" t="e">
        <f t="shared" si="22"/>
        <v>#NAME?</v>
      </c>
      <c r="O166" s="175" t="e">
        <f t="shared" si="22"/>
        <v>#NAME?</v>
      </c>
      <c r="P166" s="175" t="e">
        <f t="shared" si="22"/>
        <v>#NAME?</v>
      </c>
      <c r="Q166" s="175" t="e">
        <f t="shared" si="22"/>
        <v>#NAME?</v>
      </c>
      <c r="R166" s="5"/>
      <c r="S166" s="27" t="e">
        <f>+Q166-#REF!</f>
        <v>#NAME?</v>
      </c>
      <c r="U166" s="92" t="e">
        <f t="shared" si="15"/>
        <v>#NAME?</v>
      </c>
      <c r="V166" s="92">
        <v>-1450439</v>
      </c>
    </row>
    <row r="167" spans="1:22" ht="16.5" thickTop="1">
      <c r="E167" s="64" t="e">
        <f>IF(ROUND(+E156+E41-#REF!,2)=0," "," *** Error ***")</f>
        <v>#NAME?</v>
      </c>
      <c r="F167" s="64" t="e">
        <f>IF(ROUND(+F156+F41-#REF!,2)=0," "," *** Error ***")</f>
        <v>#NAME?</v>
      </c>
      <c r="G167" s="64" t="e">
        <f>IF(ROUND(+G156+G41-#REF!,2)=0," "," *** Error ***")</f>
        <v>#NAME?</v>
      </c>
      <c r="H167" s="64" t="e">
        <f>IF(ROUND(+H156+H41-#REF!,2)=0," "," *** Error ***")</f>
        <v>#NAME?</v>
      </c>
      <c r="I167" s="64" t="e">
        <f>IF(ROUND(+I156+I41-#REF!,2)=0," "," *** Error ***")</f>
        <v>#NAME?</v>
      </c>
      <c r="J167" s="64" t="e">
        <f>IF(ROUND(+J156+J41-#REF!,2)=0," "," *** Error ***")</f>
        <v>#NAME?</v>
      </c>
      <c r="K167" s="64" t="e">
        <f>IF(ROUND(+K156+K41-#REF!,2)=0," "," *** Error ***")</f>
        <v>#NAME?</v>
      </c>
      <c r="L167" s="64" t="e">
        <f>IF(ROUND(+L156+L41-#REF!,2)=0," "," *** Error ***")</f>
        <v>#NAME?</v>
      </c>
      <c r="M167" s="64" t="e">
        <f>IF(ROUND(+M156+M41-#REF!,2)=0," "," *** Error ***")</f>
        <v>#NAME?</v>
      </c>
      <c r="N167" s="64" t="e">
        <f>IF(ROUND(+N156+N41-#REF!,2)=0," "," *** Error ***")</f>
        <v>#NAME?</v>
      </c>
      <c r="O167" s="64" t="e">
        <f>IF(ROUND(+O156+O41-#REF!,2)=0," "," *** Error ***")</f>
        <v>#NAME?</v>
      </c>
      <c r="P167" s="64" t="e">
        <f>IF(ROUND(+P156+P41-#REF!,2)=0," "," *** Error ***")</f>
        <v>#NAME?</v>
      </c>
      <c r="Q167" s="64" t="e">
        <f>IF(ROUND(+Q156+Q41-#REF!,2)=0," "," *** Error ***")</f>
        <v>#NAME?</v>
      </c>
    </row>
    <row r="168" spans="1:22">
      <c r="E168" s="27" t="e">
        <f>ROUND(E156+E41-#REF!,2)</f>
        <v>#NAME?</v>
      </c>
      <c r="F168" s="27" t="e">
        <f>ROUND(F156+F41-#REF!,2)</f>
        <v>#NAME?</v>
      </c>
      <c r="G168" s="27" t="e">
        <f>ROUND(G156+G41-#REF!,2)</f>
        <v>#NAME?</v>
      </c>
      <c r="H168" s="27" t="e">
        <f>ROUND(H156+H41-#REF!,2)</f>
        <v>#NAME?</v>
      </c>
      <c r="I168" s="27" t="e">
        <f>ROUND(I156+I41-#REF!,2)</f>
        <v>#NAME?</v>
      </c>
      <c r="J168" s="27" t="e">
        <f>ROUND(J156+J41-#REF!,2)</f>
        <v>#NAME?</v>
      </c>
      <c r="K168" s="27" t="e">
        <f>ROUND(K156+K41-#REF!,2)</f>
        <v>#NAME?</v>
      </c>
      <c r="L168" s="27" t="e">
        <f>ROUND(L156+L41-#REF!,2)</f>
        <v>#NAME?</v>
      </c>
      <c r="M168" s="27" t="e">
        <f>ROUND(M156+M41-#REF!,2)</f>
        <v>#NAME?</v>
      </c>
      <c r="N168" s="27" t="e">
        <f>ROUND(N156+N41-#REF!,2)</f>
        <v>#NAME?</v>
      </c>
      <c r="O168" s="27" t="e">
        <f>ROUND(O156+O41-#REF!,2)</f>
        <v>#NAME?</v>
      </c>
      <c r="P168" s="27" t="e">
        <f>ROUND(P156+P41-#REF!,2)</f>
        <v>#NAME?</v>
      </c>
      <c r="Q168" s="27" t="e">
        <f>ROUND(Q156+Q41-#REF!,2)</f>
        <v>#NAME?</v>
      </c>
    </row>
    <row r="169" spans="1:22">
      <c r="Q169" s="27" t="e">
        <f>+'001 Admin'!P93+'002 HCAP'!P85+'006 Communications'!P64+'007 EMS'!P101+'008 Matls Mgmt'!P62+'009 Clinical Services'!P72+'010 Fleet'!#REF!+'011 EMS Billing'!P62+#REF!+#REF!-'Monthly Consolidated'!Q158</f>
        <v>#REF!</v>
      </c>
    </row>
  </sheetData>
  <mergeCells count="3">
    <mergeCell ref="U7:V7"/>
    <mergeCell ref="U8:V8"/>
    <mergeCell ref="U9:V9"/>
  </mergeCells>
  <phoneticPr fontId="0" type="noConversion"/>
  <printOptions horizontalCentered="1" gridLines="1"/>
  <pageMargins left="0.25" right="0.25" top="0.75" bottom="0.75" header="0.5" footer="0.25"/>
  <pageSetup scale="52" fitToHeight="8" orientation="landscape" r:id="rId1"/>
  <headerFooter alignWithMargins="0">
    <oddFooter>&amp;L&amp;D  &amp;T&amp;C&amp;A&amp;R&amp;P  of  &amp;N</oddFooter>
  </headerFooter>
  <rowBreaks count="2" manualBreakCount="2">
    <brk id="41" max="16" man="1"/>
    <brk id="104" max="16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3"/>
  <sheetViews>
    <sheetView view="pageBreakPreview" zoomScale="80" zoomScaleNormal="60" zoomScaleSheetLayoutView="80" zoomScalePageLayoutView="50" workbookViewId="0">
      <pane xSplit="3" ySplit="9" topLeftCell="D10" activePane="bottomRight" state="frozen"/>
      <selection pane="topRight"/>
      <selection pane="bottomLeft"/>
      <selection pane="bottomRight"/>
    </sheetView>
  </sheetViews>
  <sheetFormatPr defaultRowHeight="15.75" outlineLevelRow="1"/>
  <cols>
    <col min="1" max="1" width="5.125" style="56" customWidth="1"/>
    <col min="2" max="2" width="10.625" style="56" customWidth="1"/>
    <col min="3" max="3" width="41.375" style="56" customWidth="1"/>
    <col min="4" max="5" width="13.875" style="56" customWidth="1"/>
    <col min="6" max="8" width="17.75" style="56" bestFit="1" customWidth="1"/>
    <col min="9" max="11" width="15.25" style="56" bestFit="1" customWidth="1"/>
    <col min="12" max="12" width="18.5" style="56" customWidth="1"/>
    <col min="13" max="14" width="13.875" style="56" customWidth="1"/>
    <col min="15" max="15" width="16.5" style="56" customWidth="1"/>
    <col min="16" max="16" width="18.875" style="56" bestFit="1" customWidth="1"/>
    <col min="17" max="17" width="11.625" style="56" customWidth="1"/>
    <col min="18" max="16384" width="9" style="56"/>
  </cols>
  <sheetData>
    <row r="1" spans="1:16" ht="18.75">
      <c r="A1" s="65" t="s">
        <v>131</v>
      </c>
    </row>
    <row r="2" spans="1:16" ht="18.75">
      <c r="A2" s="65" t="s">
        <v>132</v>
      </c>
    </row>
    <row r="3" spans="1:16" ht="18.75">
      <c r="A3" s="267" t="s">
        <v>326</v>
      </c>
    </row>
    <row r="4" spans="1:16" ht="18.75">
      <c r="B4" s="65"/>
    </row>
    <row r="5" spans="1:16" ht="18.75">
      <c r="B5" s="109" t="s">
        <v>360</v>
      </c>
    </row>
    <row r="6" spans="1:16" ht="18.75">
      <c r="B6" s="65"/>
      <c r="O6" s="56">
        <v>0</v>
      </c>
    </row>
    <row r="8" spans="1:16"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>
        <v>2013</v>
      </c>
    </row>
    <row r="9" spans="1:16">
      <c r="A9" s="68" t="s">
        <v>11</v>
      </c>
      <c r="D9" s="69">
        <v>41213</v>
      </c>
      <c r="E9" s="69">
        <v>41243</v>
      </c>
      <c r="F9" s="69">
        <v>41274</v>
      </c>
      <c r="G9" s="69">
        <v>41305</v>
      </c>
      <c r="H9" s="69">
        <v>41333</v>
      </c>
      <c r="I9" s="69">
        <v>41364</v>
      </c>
      <c r="J9" s="69">
        <v>41394</v>
      </c>
      <c r="K9" s="69">
        <v>41425</v>
      </c>
      <c r="L9" s="69">
        <v>41455</v>
      </c>
      <c r="M9" s="69">
        <v>41486</v>
      </c>
      <c r="N9" s="69">
        <v>41517</v>
      </c>
      <c r="O9" s="69">
        <v>41547</v>
      </c>
      <c r="P9" s="70" t="s">
        <v>12</v>
      </c>
    </row>
    <row r="10" spans="1:16">
      <c r="A10" s="68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3"/>
    </row>
    <row r="11" spans="1:16" outlineLevel="1">
      <c r="A11" s="68" t="s">
        <v>1</v>
      </c>
      <c r="B11" s="68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3"/>
    </row>
    <row r="12" spans="1:16" outlineLevel="1">
      <c r="A12" s="68"/>
      <c r="B12" s="56" t="s">
        <v>173</v>
      </c>
      <c r="D12" s="110">
        <v>0</v>
      </c>
      <c r="E12" s="110">
        <v>0</v>
      </c>
      <c r="F12" s="110">
        <v>0</v>
      </c>
      <c r="G12" s="110">
        <v>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  <c r="N12" s="110">
        <v>0</v>
      </c>
      <c r="O12" s="110">
        <v>0</v>
      </c>
      <c r="P12" s="110">
        <v>0</v>
      </c>
    </row>
    <row r="13" spans="1:16" outlineLevel="1">
      <c r="A13" s="68"/>
      <c r="B13" s="56" t="s">
        <v>174</v>
      </c>
      <c r="D13" s="111">
        <v>0</v>
      </c>
      <c r="E13" s="111">
        <v>0</v>
      </c>
      <c r="F13" s="111">
        <v>0</v>
      </c>
      <c r="G13" s="111">
        <v>0</v>
      </c>
      <c r="H13" s="111">
        <v>0</v>
      </c>
      <c r="I13" s="111">
        <v>0</v>
      </c>
      <c r="J13" s="111">
        <v>0</v>
      </c>
      <c r="K13" s="111">
        <v>0</v>
      </c>
      <c r="L13" s="111">
        <v>0</v>
      </c>
      <c r="M13" s="111">
        <v>0</v>
      </c>
      <c r="N13" s="111">
        <v>0</v>
      </c>
      <c r="O13" s="111">
        <v>0</v>
      </c>
      <c r="P13" s="111">
        <v>0</v>
      </c>
    </row>
    <row r="14" spans="1:16" outlineLevel="1">
      <c r="A14" s="68"/>
      <c r="B14" s="56" t="s">
        <v>175</v>
      </c>
      <c r="D14" s="111">
        <v>0</v>
      </c>
      <c r="E14" s="111">
        <v>0</v>
      </c>
      <c r="F14" s="111">
        <v>0</v>
      </c>
      <c r="G14" s="111">
        <v>0</v>
      </c>
      <c r="H14" s="111">
        <v>0</v>
      </c>
      <c r="I14" s="111">
        <v>0</v>
      </c>
      <c r="J14" s="111">
        <v>0</v>
      </c>
      <c r="K14" s="111">
        <v>0</v>
      </c>
      <c r="L14" s="111">
        <v>0</v>
      </c>
      <c r="M14" s="111">
        <v>0</v>
      </c>
      <c r="N14" s="111">
        <v>0</v>
      </c>
      <c r="O14" s="111">
        <v>0</v>
      </c>
      <c r="P14" s="111">
        <v>0</v>
      </c>
    </row>
    <row r="15" spans="1:16" outlineLevel="1">
      <c r="A15" s="68"/>
      <c r="B15" s="56" t="s">
        <v>49</v>
      </c>
      <c r="D15" s="111">
        <v>0</v>
      </c>
      <c r="E15" s="111">
        <v>0</v>
      </c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0</v>
      </c>
      <c r="O15" s="111">
        <v>0</v>
      </c>
      <c r="P15" s="111">
        <v>0</v>
      </c>
    </row>
    <row r="16" spans="1:16" outlineLevel="1">
      <c r="A16" s="68"/>
      <c r="B16" s="56" t="s">
        <v>51</v>
      </c>
      <c r="D16" s="111">
        <v>0</v>
      </c>
      <c r="E16" s="111">
        <v>0</v>
      </c>
      <c r="F16" s="111">
        <v>0</v>
      </c>
      <c r="G16" s="111">
        <v>0</v>
      </c>
      <c r="H16" s="111">
        <v>0</v>
      </c>
      <c r="I16" s="111">
        <v>0</v>
      </c>
      <c r="J16" s="111">
        <v>0</v>
      </c>
      <c r="K16" s="111">
        <v>0</v>
      </c>
      <c r="L16" s="111">
        <v>0</v>
      </c>
      <c r="M16" s="111">
        <v>0</v>
      </c>
      <c r="N16" s="111">
        <v>0</v>
      </c>
      <c r="O16" s="111">
        <v>0</v>
      </c>
      <c r="P16" s="111">
        <v>0</v>
      </c>
    </row>
    <row r="17" spans="1:16" outlineLevel="1">
      <c r="A17" s="68"/>
      <c r="B17" s="56" t="s">
        <v>52</v>
      </c>
      <c r="D17" s="111">
        <v>0</v>
      </c>
      <c r="E17" s="111">
        <v>0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  <c r="N17" s="111">
        <v>0</v>
      </c>
      <c r="O17" s="111">
        <v>0</v>
      </c>
      <c r="P17" s="111">
        <v>0</v>
      </c>
    </row>
    <row r="18" spans="1:16" outlineLevel="1">
      <c r="A18" s="68"/>
      <c r="B18" s="56" t="s">
        <v>53</v>
      </c>
      <c r="D18" s="111">
        <v>0</v>
      </c>
      <c r="E18" s="111">
        <v>0</v>
      </c>
      <c r="F18" s="111">
        <v>0</v>
      </c>
      <c r="G18" s="111">
        <v>0</v>
      </c>
      <c r="H18" s="111">
        <v>0</v>
      </c>
      <c r="I18" s="111">
        <v>0</v>
      </c>
      <c r="J18" s="111">
        <v>0</v>
      </c>
      <c r="K18" s="111">
        <v>0</v>
      </c>
      <c r="L18" s="111">
        <v>0</v>
      </c>
      <c r="M18" s="111">
        <v>0</v>
      </c>
      <c r="N18" s="111">
        <v>0</v>
      </c>
      <c r="O18" s="111">
        <v>0</v>
      </c>
      <c r="P18" s="111">
        <v>0</v>
      </c>
    </row>
    <row r="19" spans="1:16">
      <c r="A19" s="112" t="s">
        <v>54</v>
      </c>
      <c r="B19" s="58"/>
      <c r="C19" s="59"/>
      <c r="D19" s="113">
        <v>0</v>
      </c>
      <c r="E19" s="113">
        <v>0</v>
      </c>
      <c r="F19" s="113">
        <v>0</v>
      </c>
      <c r="G19" s="113">
        <v>0</v>
      </c>
      <c r="H19" s="113">
        <v>0</v>
      </c>
      <c r="I19" s="113">
        <v>0</v>
      </c>
      <c r="J19" s="113">
        <v>0</v>
      </c>
      <c r="K19" s="113">
        <v>0</v>
      </c>
      <c r="L19" s="113">
        <v>0</v>
      </c>
      <c r="M19" s="113">
        <v>0</v>
      </c>
      <c r="N19" s="113">
        <v>0</v>
      </c>
      <c r="O19" s="113">
        <v>0</v>
      </c>
      <c r="P19" s="194">
        <v>0</v>
      </c>
    </row>
    <row r="20" spans="1:16">
      <c r="A20" s="68"/>
      <c r="B20" s="68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3"/>
    </row>
    <row r="21" spans="1:16" outlineLevel="1">
      <c r="A21" s="68" t="s">
        <v>55</v>
      </c>
      <c r="B21" s="68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3"/>
    </row>
    <row r="22" spans="1:16" outlineLevel="1">
      <c r="A22" s="68"/>
      <c r="B22" s="56" t="s">
        <v>56</v>
      </c>
      <c r="D22" s="111">
        <v>2939.4</v>
      </c>
      <c r="E22" s="111">
        <v>3578.4</v>
      </c>
      <c r="F22" s="111">
        <v>3578.4</v>
      </c>
      <c r="G22" s="111">
        <v>5367.6</v>
      </c>
      <c r="H22" s="111">
        <v>3578.4</v>
      </c>
      <c r="I22" s="111">
        <v>3578.4</v>
      </c>
      <c r="J22" s="111">
        <v>3603.1200000000003</v>
      </c>
      <c r="K22" s="111">
        <v>3603.1200000000003</v>
      </c>
      <c r="L22" s="111">
        <v>3603.1200000000003</v>
      </c>
      <c r="M22" s="111">
        <v>5404.68</v>
      </c>
      <c r="N22" s="111">
        <v>3603.1200000000003</v>
      </c>
      <c r="O22" s="111">
        <v>3989.1685714285718</v>
      </c>
      <c r="P22" s="111">
        <v>46426.928571428572</v>
      </c>
    </row>
    <row r="23" spans="1:16" outlineLevel="1">
      <c r="A23" s="68"/>
      <c r="B23" s="56" t="s">
        <v>57</v>
      </c>
      <c r="D23" s="111">
        <v>48.733714285714285</v>
      </c>
      <c r="E23" s="111">
        <v>59.328000000000003</v>
      </c>
      <c r="F23" s="111">
        <v>59.328000000000003</v>
      </c>
      <c r="G23" s="111">
        <v>88.992000000000004</v>
      </c>
      <c r="H23" s="111">
        <v>59.328000000000003</v>
      </c>
      <c r="I23" s="111">
        <v>59.328000000000003</v>
      </c>
      <c r="J23" s="111">
        <v>61.10784000000001</v>
      </c>
      <c r="K23" s="111">
        <v>61.10784000000001</v>
      </c>
      <c r="L23" s="111">
        <v>61.10784000000001</v>
      </c>
      <c r="M23" s="111">
        <v>91.661760000000015</v>
      </c>
      <c r="N23" s="111">
        <v>61.10784000000001</v>
      </c>
      <c r="O23" s="111">
        <v>67.655108571428585</v>
      </c>
      <c r="P23" s="111">
        <v>778.78594285714291</v>
      </c>
    </row>
    <row r="24" spans="1:16" outlineLevel="1">
      <c r="A24" s="68"/>
      <c r="B24" s="56" t="s">
        <v>58</v>
      </c>
      <c r="D24" s="111">
        <v>0</v>
      </c>
      <c r="E24" s="111">
        <v>0</v>
      </c>
      <c r="F24" s="111">
        <v>0</v>
      </c>
      <c r="G24" s="111">
        <v>0</v>
      </c>
      <c r="H24" s="111">
        <v>0</v>
      </c>
      <c r="I24" s="111">
        <v>0</v>
      </c>
      <c r="J24" s="111">
        <v>0</v>
      </c>
      <c r="K24" s="111">
        <v>0</v>
      </c>
      <c r="L24" s="111">
        <v>0</v>
      </c>
      <c r="M24" s="111">
        <v>0</v>
      </c>
      <c r="N24" s="111">
        <v>0</v>
      </c>
      <c r="O24" s="111">
        <v>0</v>
      </c>
      <c r="P24" s="111">
        <v>0</v>
      </c>
    </row>
    <row r="25" spans="1:16" outlineLevel="1">
      <c r="A25" s="68"/>
      <c r="B25" s="56" t="s">
        <v>59</v>
      </c>
      <c r="D25" s="111">
        <v>0</v>
      </c>
      <c r="E25" s="111">
        <v>0</v>
      </c>
      <c r="F25" s="111">
        <v>0</v>
      </c>
      <c r="G25" s="111">
        <v>0</v>
      </c>
      <c r="H25" s="111">
        <v>0</v>
      </c>
      <c r="I25" s="111">
        <v>0</v>
      </c>
      <c r="J25" s="111">
        <v>0</v>
      </c>
      <c r="K25" s="111">
        <v>0</v>
      </c>
      <c r="L25" s="111">
        <v>0</v>
      </c>
      <c r="M25" s="111">
        <v>0</v>
      </c>
      <c r="N25" s="111">
        <v>0</v>
      </c>
      <c r="O25" s="111">
        <v>0</v>
      </c>
      <c r="P25" s="111">
        <v>0</v>
      </c>
    </row>
    <row r="26" spans="1:16" outlineLevel="1">
      <c r="A26" s="68"/>
      <c r="B26" s="56" t="s">
        <v>60</v>
      </c>
      <c r="D26" s="111">
        <v>278.28619200000003</v>
      </c>
      <c r="E26" s="111">
        <v>278.28619200000003</v>
      </c>
      <c r="F26" s="111">
        <v>278.28619200000003</v>
      </c>
      <c r="G26" s="111">
        <v>417.42928800000004</v>
      </c>
      <c r="H26" s="111">
        <v>278.28619200000003</v>
      </c>
      <c r="I26" s="111">
        <v>278.28619200000003</v>
      </c>
      <c r="J26" s="111">
        <v>280.31342976000002</v>
      </c>
      <c r="K26" s="111">
        <v>280.31342976000002</v>
      </c>
      <c r="L26" s="111">
        <v>280.31342976000002</v>
      </c>
      <c r="M26" s="111">
        <v>420.47014464000006</v>
      </c>
      <c r="N26" s="111">
        <v>280.31342976000002</v>
      </c>
      <c r="O26" s="111">
        <v>310.34701152000002</v>
      </c>
      <c r="P26" s="111">
        <v>3660.9311232</v>
      </c>
    </row>
    <row r="27" spans="1:16" outlineLevel="1">
      <c r="A27" s="68"/>
      <c r="B27" s="56" t="s">
        <v>236</v>
      </c>
      <c r="D27" s="111">
        <v>237.17986559999997</v>
      </c>
      <c r="E27" s="111">
        <v>237.17986559999997</v>
      </c>
      <c r="F27" s="111">
        <v>237.17986559999997</v>
      </c>
      <c r="G27" s="111">
        <v>357.40677600000004</v>
      </c>
      <c r="H27" s="111">
        <v>238.27118400000001</v>
      </c>
      <c r="I27" s="111">
        <v>238.27118400000001</v>
      </c>
      <c r="J27" s="111">
        <v>240.00692352000004</v>
      </c>
      <c r="K27" s="111">
        <v>240.00692352000004</v>
      </c>
      <c r="L27" s="111">
        <v>240.00692352000004</v>
      </c>
      <c r="M27" s="111">
        <v>360.01038528000004</v>
      </c>
      <c r="N27" s="111">
        <v>240.00692352000004</v>
      </c>
      <c r="O27" s="111">
        <v>265.72195104000002</v>
      </c>
      <c r="P27" s="111">
        <v>3131.2487712000002</v>
      </c>
    </row>
    <row r="28" spans="1:16" outlineLevel="1">
      <c r="A28" s="68"/>
      <c r="B28" s="56" t="s">
        <v>70</v>
      </c>
      <c r="D28" s="111">
        <v>767.9640251926935</v>
      </c>
      <c r="E28" s="111">
        <v>767.9640251926935</v>
      </c>
      <c r="F28" s="111">
        <v>767.9640251926935</v>
      </c>
      <c r="G28" s="111">
        <v>841.82806459066967</v>
      </c>
      <c r="H28" s="111">
        <v>841.82806459066967</v>
      </c>
      <c r="I28" s="111">
        <v>841.82806459066967</v>
      </c>
      <c r="J28" s="111">
        <v>841.82806459066967</v>
      </c>
      <c r="K28" s="111">
        <v>841.82806459066967</v>
      </c>
      <c r="L28" s="111">
        <v>841.82806459066967</v>
      </c>
      <c r="M28" s="111">
        <v>841.82806459066967</v>
      </c>
      <c r="N28" s="111">
        <v>841.82806459066967</v>
      </c>
      <c r="O28" s="111">
        <v>841.82806459066967</v>
      </c>
      <c r="P28" s="111">
        <v>9880.3446568941054</v>
      </c>
    </row>
    <row r="29" spans="1:16" outlineLevel="1">
      <c r="A29" s="68"/>
      <c r="B29" s="56" t="s">
        <v>8</v>
      </c>
      <c r="D29" s="111">
        <v>0</v>
      </c>
      <c r="E29" s="111">
        <v>0</v>
      </c>
      <c r="F29" s="111">
        <v>0</v>
      </c>
      <c r="G29" s="111">
        <v>0</v>
      </c>
      <c r="H29" s="111">
        <v>0</v>
      </c>
      <c r="I29" s="111">
        <v>0</v>
      </c>
      <c r="J29" s="111">
        <v>0</v>
      </c>
      <c r="K29" s="111">
        <v>0</v>
      </c>
      <c r="L29" s="111">
        <v>0</v>
      </c>
      <c r="M29" s="111">
        <v>0</v>
      </c>
      <c r="N29" s="111">
        <v>0</v>
      </c>
      <c r="O29" s="111">
        <v>0</v>
      </c>
      <c r="P29" s="111">
        <v>0</v>
      </c>
    </row>
    <row r="30" spans="1:16">
      <c r="A30" s="112" t="s">
        <v>2</v>
      </c>
      <c r="B30" s="58"/>
      <c r="C30" s="59"/>
      <c r="D30" s="113">
        <v>4271.5637970784082</v>
      </c>
      <c r="E30" s="113">
        <v>4921.1580827926937</v>
      </c>
      <c r="F30" s="113">
        <v>4921.1580827926937</v>
      </c>
      <c r="G30" s="113">
        <v>7073.2561285906704</v>
      </c>
      <c r="H30" s="113">
        <v>4996.1134405906696</v>
      </c>
      <c r="I30" s="113">
        <v>4996.1134405906696</v>
      </c>
      <c r="J30" s="113">
        <v>5026.3762578706701</v>
      </c>
      <c r="K30" s="113">
        <v>5026.3762578706701</v>
      </c>
      <c r="L30" s="113">
        <v>5026.3762578706701</v>
      </c>
      <c r="M30" s="113">
        <v>7118.6503545106707</v>
      </c>
      <c r="N30" s="113">
        <v>5026.3762578706701</v>
      </c>
      <c r="O30" s="113">
        <v>5474.72070715067</v>
      </c>
      <c r="P30" s="194">
        <v>63878.23906557983</v>
      </c>
    </row>
    <row r="31" spans="1:16">
      <c r="A31" s="68"/>
      <c r="B31" s="68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3"/>
    </row>
    <row r="32" spans="1:16" outlineLevel="1">
      <c r="A32" s="68" t="s">
        <v>3</v>
      </c>
      <c r="B32" s="68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3"/>
    </row>
    <row r="33" spans="1:16" outlineLevel="1">
      <c r="A33" s="68"/>
      <c r="B33" s="56" t="s">
        <v>4</v>
      </c>
      <c r="D33" s="111">
        <v>0</v>
      </c>
      <c r="E33" s="111">
        <v>0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111">
        <v>0</v>
      </c>
      <c r="M33" s="111">
        <v>0</v>
      </c>
      <c r="N33" s="111">
        <v>0</v>
      </c>
      <c r="O33" s="111">
        <v>0</v>
      </c>
      <c r="P33" s="111">
        <v>0</v>
      </c>
    </row>
    <row r="34" spans="1:16" outlineLevel="1">
      <c r="A34" s="68"/>
      <c r="B34" s="56" t="s">
        <v>5</v>
      </c>
      <c r="D34" s="111">
        <v>0</v>
      </c>
      <c r="E34" s="111">
        <v>0</v>
      </c>
      <c r="F34" s="111">
        <v>0</v>
      </c>
      <c r="G34" s="111">
        <v>0</v>
      </c>
      <c r="H34" s="111">
        <v>0</v>
      </c>
      <c r="I34" s="111">
        <v>0</v>
      </c>
      <c r="J34" s="111">
        <v>0</v>
      </c>
      <c r="K34" s="111">
        <v>0</v>
      </c>
      <c r="L34" s="111">
        <v>0</v>
      </c>
      <c r="M34" s="111">
        <v>0</v>
      </c>
      <c r="N34" s="111">
        <v>0</v>
      </c>
      <c r="O34" s="111">
        <v>0</v>
      </c>
      <c r="P34" s="111">
        <v>0</v>
      </c>
    </row>
    <row r="35" spans="1:16" outlineLevel="1">
      <c r="A35" s="68"/>
      <c r="B35" s="56" t="s">
        <v>6</v>
      </c>
      <c r="D35" s="111">
        <v>0</v>
      </c>
      <c r="E35" s="111">
        <v>0</v>
      </c>
      <c r="F35" s="111">
        <v>0</v>
      </c>
      <c r="G35" s="111">
        <v>0</v>
      </c>
      <c r="H35" s="111">
        <v>0</v>
      </c>
      <c r="I35" s="111">
        <v>0</v>
      </c>
      <c r="J35" s="111">
        <v>0</v>
      </c>
      <c r="K35" s="111">
        <v>0</v>
      </c>
      <c r="L35" s="111">
        <v>0</v>
      </c>
      <c r="M35" s="111">
        <v>0</v>
      </c>
      <c r="N35" s="111">
        <v>0</v>
      </c>
      <c r="O35" s="111">
        <v>0</v>
      </c>
      <c r="P35" s="111">
        <v>0</v>
      </c>
    </row>
    <row r="36" spans="1:16" outlineLevel="1">
      <c r="A36" s="68"/>
      <c r="B36" s="56" t="s">
        <v>7</v>
      </c>
      <c r="D36" s="111">
        <v>0</v>
      </c>
      <c r="E36" s="111">
        <v>0</v>
      </c>
      <c r="F36" s="111">
        <v>0</v>
      </c>
      <c r="G36" s="111">
        <v>0</v>
      </c>
      <c r="H36" s="111">
        <v>0</v>
      </c>
      <c r="I36" s="111">
        <v>0</v>
      </c>
      <c r="J36" s="111">
        <v>0</v>
      </c>
      <c r="K36" s="111">
        <v>0</v>
      </c>
      <c r="L36" s="111">
        <v>0</v>
      </c>
      <c r="M36" s="111">
        <v>0</v>
      </c>
      <c r="N36" s="111">
        <v>0</v>
      </c>
      <c r="O36" s="111">
        <v>0</v>
      </c>
      <c r="P36" s="111">
        <v>0</v>
      </c>
    </row>
    <row r="37" spans="1:16" outlineLevel="1">
      <c r="A37" s="68"/>
      <c r="B37" s="56" t="s">
        <v>212</v>
      </c>
      <c r="D37" s="111">
        <v>0</v>
      </c>
      <c r="E37" s="111">
        <v>0</v>
      </c>
      <c r="F37" s="111">
        <v>0</v>
      </c>
      <c r="G37" s="111">
        <v>0</v>
      </c>
      <c r="H37" s="111">
        <v>0</v>
      </c>
      <c r="I37" s="111">
        <v>0</v>
      </c>
      <c r="J37" s="111">
        <v>0</v>
      </c>
      <c r="K37" s="111">
        <v>0</v>
      </c>
      <c r="L37" s="111">
        <v>0</v>
      </c>
      <c r="M37" s="111">
        <v>0</v>
      </c>
      <c r="N37" s="111">
        <v>0</v>
      </c>
      <c r="O37" s="111">
        <v>0</v>
      </c>
      <c r="P37" s="111">
        <v>0</v>
      </c>
    </row>
    <row r="38" spans="1:16" outlineLevel="1">
      <c r="A38" s="68"/>
      <c r="B38" s="56" t="s">
        <v>134</v>
      </c>
      <c r="D38" s="111">
        <v>20</v>
      </c>
      <c r="E38" s="111">
        <v>20</v>
      </c>
      <c r="F38" s="111">
        <v>20</v>
      </c>
      <c r="G38" s="111">
        <v>20</v>
      </c>
      <c r="H38" s="111">
        <v>20</v>
      </c>
      <c r="I38" s="111">
        <v>20</v>
      </c>
      <c r="J38" s="111">
        <v>20</v>
      </c>
      <c r="K38" s="111">
        <v>20</v>
      </c>
      <c r="L38" s="111">
        <v>20</v>
      </c>
      <c r="M38" s="111">
        <v>20</v>
      </c>
      <c r="N38" s="111">
        <v>20</v>
      </c>
      <c r="O38" s="111">
        <v>20</v>
      </c>
      <c r="P38" s="111">
        <v>240</v>
      </c>
    </row>
    <row r="39" spans="1:16" outlineLevel="1">
      <c r="A39" s="68"/>
      <c r="B39" s="56" t="s">
        <v>32</v>
      </c>
      <c r="D39" s="111">
        <v>0</v>
      </c>
      <c r="E39" s="111">
        <v>0</v>
      </c>
      <c r="F39" s="111">
        <v>0</v>
      </c>
      <c r="G39" s="111">
        <v>0</v>
      </c>
      <c r="H39" s="111">
        <v>0</v>
      </c>
      <c r="I39" s="111">
        <v>0</v>
      </c>
      <c r="J39" s="111">
        <v>0</v>
      </c>
      <c r="K39" s="111">
        <v>0</v>
      </c>
      <c r="L39" s="111">
        <v>0</v>
      </c>
      <c r="M39" s="111">
        <v>0</v>
      </c>
      <c r="N39" s="111">
        <v>0</v>
      </c>
      <c r="O39" s="111">
        <v>0</v>
      </c>
      <c r="P39" s="111">
        <v>0</v>
      </c>
    </row>
    <row r="40" spans="1:16" outlineLevel="1">
      <c r="A40" s="68"/>
      <c r="B40" s="56" t="s">
        <v>139</v>
      </c>
      <c r="D40" s="111">
        <v>0</v>
      </c>
      <c r="E40" s="111">
        <v>0</v>
      </c>
      <c r="F40" s="111">
        <v>0</v>
      </c>
      <c r="G40" s="111">
        <v>0</v>
      </c>
      <c r="H40" s="111">
        <v>0</v>
      </c>
      <c r="I40" s="111">
        <v>0</v>
      </c>
      <c r="J40" s="111">
        <v>0</v>
      </c>
      <c r="K40" s="111">
        <v>0</v>
      </c>
      <c r="L40" s="111">
        <v>0</v>
      </c>
      <c r="M40" s="111">
        <v>0</v>
      </c>
      <c r="N40" s="111">
        <v>0</v>
      </c>
      <c r="O40" s="111">
        <v>0</v>
      </c>
      <c r="P40" s="111">
        <v>0</v>
      </c>
    </row>
    <row r="41" spans="1:16" outlineLevel="1">
      <c r="A41" s="68"/>
      <c r="B41" s="56" t="s">
        <v>140</v>
      </c>
      <c r="D41" s="111">
        <v>0</v>
      </c>
      <c r="E41" s="111">
        <v>0</v>
      </c>
      <c r="F41" s="111">
        <v>0</v>
      </c>
      <c r="G41" s="111">
        <v>0</v>
      </c>
      <c r="H41" s="111">
        <v>0</v>
      </c>
      <c r="I41" s="111">
        <v>0</v>
      </c>
      <c r="J41" s="111">
        <v>0</v>
      </c>
      <c r="K41" s="111">
        <v>0</v>
      </c>
      <c r="L41" s="111">
        <v>0</v>
      </c>
      <c r="M41" s="111">
        <v>0</v>
      </c>
      <c r="N41" s="111">
        <v>0</v>
      </c>
      <c r="O41" s="111">
        <v>0</v>
      </c>
      <c r="P41" s="111">
        <v>0</v>
      </c>
    </row>
    <row r="42" spans="1:16" outlineLevel="1">
      <c r="A42" s="68"/>
      <c r="B42" s="56" t="s">
        <v>213</v>
      </c>
      <c r="D42" s="111">
        <v>0</v>
      </c>
      <c r="E42" s="111">
        <v>0</v>
      </c>
      <c r="F42" s="111">
        <v>0</v>
      </c>
      <c r="G42" s="111">
        <v>0</v>
      </c>
      <c r="H42" s="111">
        <v>0</v>
      </c>
      <c r="I42" s="111">
        <v>0</v>
      </c>
      <c r="J42" s="111">
        <v>0</v>
      </c>
      <c r="K42" s="111">
        <v>0</v>
      </c>
      <c r="L42" s="111">
        <v>0</v>
      </c>
      <c r="M42" s="111">
        <v>0</v>
      </c>
      <c r="N42" s="111">
        <v>0</v>
      </c>
      <c r="O42" s="111">
        <v>0</v>
      </c>
      <c r="P42" s="111">
        <v>0</v>
      </c>
    </row>
    <row r="43" spans="1:16" outlineLevel="1">
      <c r="A43" s="68"/>
      <c r="B43" s="56" t="s">
        <v>135</v>
      </c>
      <c r="D43" s="111">
        <v>0</v>
      </c>
      <c r="E43" s="111">
        <v>0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111">
        <v>0</v>
      </c>
      <c r="M43" s="111">
        <v>0</v>
      </c>
      <c r="N43" s="111">
        <v>0</v>
      </c>
      <c r="O43" s="111">
        <v>0</v>
      </c>
      <c r="P43" s="111">
        <v>0</v>
      </c>
    </row>
    <row r="44" spans="1:16" outlineLevel="1">
      <c r="A44" s="68"/>
      <c r="B44" s="56" t="s">
        <v>122</v>
      </c>
      <c r="D44" s="111">
        <v>0</v>
      </c>
      <c r="E44" s="111">
        <v>0</v>
      </c>
      <c r="F44" s="111">
        <v>500</v>
      </c>
      <c r="G44" s="111">
        <v>0</v>
      </c>
      <c r="H44" s="111">
        <v>0</v>
      </c>
      <c r="I44" s="111">
        <v>0</v>
      </c>
      <c r="J44" s="111">
        <v>0</v>
      </c>
      <c r="K44" s="111">
        <v>0</v>
      </c>
      <c r="L44" s="111">
        <v>0</v>
      </c>
      <c r="M44" s="111">
        <v>500</v>
      </c>
      <c r="N44" s="111">
        <v>0</v>
      </c>
      <c r="O44" s="111">
        <v>0</v>
      </c>
      <c r="P44" s="111">
        <v>1000</v>
      </c>
    </row>
    <row r="45" spans="1:16" outlineLevel="1">
      <c r="A45" s="68"/>
      <c r="B45" s="56" t="s">
        <v>136</v>
      </c>
      <c r="D45" s="111">
        <v>0</v>
      </c>
      <c r="E45" s="111">
        <v>0</v>
      </c>
      <c r="F45" s="111">
        <v>0</v>
      </c>
      <c r="G45" s="111">
        <v>0</v>
      </c>
      <c r="H45" s="111">
        <v>0</v>
      </c>
      <c r="I45" s="111">
        <v>0</v>
      </c>
      <c r="J45" s="111">
        <v>0</v>
      </c>
      <c r="K45" s="111">
        <v>0</v>
      </c>
      <c r="L45" s="111">
        <v>0</v>
      </c>
      <c r="M45" s="111">
        <v>0</v>
      </c>
      <c r="N45" s="111">
        <v>0</v>
      </c>
      <c r="O45" s="111">
        <v>0</v>
      </c>
      <c r="P45" s="111">
        <v>0</v>
      </c>
    </row>
    <row r="46" spans="1:16" outlineLevel="1">
      <c r="A46" s="68"/>
      <c r="B46" s="56" t="s">
        <v>176</v>
      </c>
      <c r="D46" s="111">
        <v>0</v>
      </c>
      <c r="E46" s="111">
        <v>0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111">
        <v>0</v>
      </c>
      <c r="M46" s="111">
        <v>0</v>
      </c>
      <c r="N46" s="111">
        <v>0</v>
      </c>
      <c r="O46" s="111">
        <v>0</v>
      </c>
      <c r="P46" s="111">
        <v>0</v>
      </c>
    </row>
    <row r="47" spans="1:16" outlineLevel="1">
      <c r="A47" s="68"/>
      <c r="B47" s="56" t="s">
        <v>76</v>
      </c>
      <c r="D47" s="111">
        <v>0</v>
      </c>
      <c r="E47" s="111">
        <v>0</v>
      </c>
      <c r="F47" s="111">
        <v>0</v>
      </c>
      <c r="G47" s="111">
        <v>0</v>
      </c>
      <c r="H47" s="111">
        <v>0</v>
      </c>
      <c r="I47" s="111">
        <v>0</v>
      </c>
      <c r="J47" s="111">
        <v>0</v>
      </c>
      <c r="K47" s="111">
        <v>0</v>
      </c>
      <c r="L47" s="111">
        <v>0</v>
      </c>
      <c r="M47" s="111">
        <v>0</v>
      </c>
      <c r="N47" s="111">
        <v>0</v>
      </c>
      <c r="O47" s="111">
        <v>0</v>
      </c>
      <c r="P47" s="111">
        <v>0</v>
      </c>
    </row>
    <row r="48" spans="1:16" outlineLevel="1">
      <c r="A48" s="68"/>
      <c r="B48" s="56" t="s">
        <v>85</v>
      </c>
      <c r="D48" s="111">
        <v>0</v>
      </c>
      <c r="E48" s="111">
        <v>0</v>
      </c>
      <c r="F48" s="111">
        <v>0</v>
      </c>
      <c r="G48" s="111">
        <v>0</v>
      </c>
      <c r="H48" s="111">
        <v>0</v>
      </c>
      <c r="I48" s="111">
        <v>0</v>
      </c>
      <c r="J48" s="111">
        <v>0</v>
      </c>
      <c r="K48" s="111">
        <v>0</v>
      </c>
      <c r="L48" s="111">
        <v>0</v>
      </c>
      <c r="M48" s="111">
        <v>0</v>
      </c>
      <c r="N48" s="111">
        <v>0</v>
      </c>
      <c r="O48" s="111">
        <v>0</v>
      </c>
      <c r="P48" s="111">
        <v>0</v>
      </c>
    </row>
    <row r="49" spans="1:16" outlineLevel="1">
      <c r="A49" s="68"/>
      <c r="B49" s="56" t="s">
        <v>86</v>
      </c>
      <c r="D49" s="111">
        <v>0</v>
      </c>
      <c r="E49" s="111">
        <v>0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111">
        <v>0</v>
      </c>
      <c r="M49" s="111">
        <v>0</v>
      </c>
      <c r="N49" s="111">
        <v>0</v>
      </c>
      <c r="O49" s="111">
        <v>0</v>
      </c>
      <c r="P49" s="111">
        <v>0</v>
      </c>
    </row>
    <row r="50" spans="1:16" outlineLevel="1">
      <c r="A50" s="68"/>
      <c r="B50" s="56" t="s">
        <v>77</v>
      </c>
      <c r="D50" s="111">
        <v>0</v>
      </c>
      <c r="E50" s="111">
        <v>0</v>
      </c>
      <c r="F50" s="111">
        <v>0</v>
      </c>
      <c r="G50" s="111">
        <v>0</v>
      </c>
      <c r="H50" s="111">
        <v>0</v>
      </c>
      <c r="I50" s="111">
        <v>0</v>
      </c>
      <c r="J50" s="111">
        <v>0</v>
      </c>
      <c r="K50" s="111">
        <v>0</v>
      </c>
      <c r="L50" s="111">
        <v>0</v>
      </c>
      <c r="M50" s="111">
        <v>0</v>
      </c>
      <c r="N50" s="111">
        <v>0</v>
      </c>
      <c r="O50" s="111">
        <v>0</v>
      </c>
      <c r="P50" s="111">
        <v>0</v>
      </c>
    </row>
    <row r="51" spans="1:16" outlineLevel="1">
      <c r="A51" s="68"/>
      <c r="B51" s="56" t="s">
        <v>87</v>
      </c>
      <c r="D51" s="111">
        <v>0</v>
      </c>
      <c r="E51" s="111">
        <v>0</v>
      </c>
      <c r="F51" s="111">
        <v>0</v>
      </c>
      <c r="G51" s="111">
        <v>0</v>
      </c>
      <c r="H51" s="111">
        <v>0</v>
      </c>
      <c r="I51" s="111">
        <v>0</v>
      </c>
      <c r="J51" s="111">
        <v>0</v>
      </c>
      <c r="K51" s="111">
        <v>0</v>
      </c>
      <c r="L51" s="111">
        <v>0</v>
      </c>
      <c r="M51" s="111">
        <v>0</v>
      </c>
      <c r="N51" s="111">
        <v>0</v>
      </c>
      <c r="O51" s="111">
        <v>0</v>
      </c>
      <c r="P51" s="111">
        <v>0</v>
      </c>
    </row>
    <row r="52" spans="1:16" outlineLevel="1">
      <c r="A52" s="68"/>
      <c r="B52" s="56" t="s">
        <v>79</v>
      </c>
      <c r="D52" s="111">
        <v>0</v>
      </c>
      <c r="E52" s="111">
        <v>0</v>
      </c>
      <c r="F52" s="111">
        <v>0</v>
      </c>
      <c r="G52" s="111">
        <v>0</v>
      </c>
      <c r="H52" s="111">
        <v>0</v>
      </c>
      <c r="I52" s="111">
        <v>0</v>
      </c>
      <c r="J52" s="111">
        <v>0</v>
      </c>
      <c r="K52" s="111">
        <v>0</v>
      </c>
      <c r="L52" s="111">
        <v>0</v>
      </c>
      <c r="M52" s="111">
        <v>0</v>
      </c>
      <c r="N52" s="111">
        <v>0</v>
      </c>
      <c r="O52" s="111">
        <v>0</v>
      </c>
      <c r="P52" s="111">
        <v>0</v>
      </c>
    </row>
    <row r="53" spans="1:16" outlineLevel="1">
      <c r="A53" s="68"/>
      <c r="B53" s="56" t="s">
        <v>88</v>
      </c>
      <c r="D53" s="111">
        <v>0</v>
      </c>
      <c r="E53" s="111">
        <v>0</v>
      </c>
      <c r="F53" s="111">
        <v>0</v>
      </c>
      <c r="G53" s="111">
        <v>0</v>
      </c>
      <c r="H53" s="111">
        <v>0</v>
      </c>
      <c r="I53" s="111">
        <v>0</v>
      </c>
      <c r="J53" s="111">
        <v>0</v>
      </c>
      <c r="K53" s="111">
        <v>0</v>
      </c>
      <c r="L53" s="111">
        <v>0</v>
      </c>
      <c r="M53" s="111">
        <v>0</v>
      </c>
      <c r="N53" s="111">
        <v>0</v>
      </c>
      <c r="O53" s="111">
        <v>0</v>
      </c>
      <c r="P53" s="111">
        <v>0</v>
      </c>
    </row>
    <row r="54" spans="1:16" outlineLevel="1">
      <c r="A54" s="68"/>
      <c r="B54" s="56" t="s">
        <v>89</v>
      </c>
      <c r="D54" s="111">
        <v>0</v>
      </c>
      <c r="E54" s="111">
        <v>0</v>
      </c>
      <c r="F54" s="111">
        <v>0</v>
      </c>
      <c r="G54" s="111">
        <v>0</v>
      </c>
      <c r="H54" s="111">
        <v>0</v>
      </c>
      <c r="I54" s="111">
        <v>0</v>
      </c>
      <c r="J54" s="111">
        <v>0</v>
      </c>
      <c r="K54" s="111">
        <v>0</v>
      </c>
      <c r="L54" s="111">
        <v>0</v>
      </c>
      <c r="M54" s="111">
        <v>0</v>
      </c>
      <c r="N54" s="111">
        <v>0</v>
      </c>
      <c r="O54" s="111">
        <v>0</v>
      </c>
      <c r="P54" s="111">
        <v>0</v>
      </c>
    </row>
    <row r="55" spans="1:16" outlineLevel="1">
      <c r="A55" s="68"/>
      <c r="B55" s="56" t="s">
        <v>47</v>
      </c>
      <c r="D55" s="111">
        <v>0</v>
      </c>
      <c r="E55" s="111">
        <v>0</v>
      </c>
      <c r="F55" s="111">
        <v>0</v>
      </c>
      <c r="G55" s="111">
        <v>0</v>
      </c>
      <c r="H55" s="111">
        <v>0</v>
      </c>
      <c r="I55" s="111">
        <v>0</v>
      </c>
      <c r="J55" s="111">
        <v>0</v>
      </c>
      <c r="K55" s="111">
        <v>0</v>
      </c>
      <c r="L55" s="111">
        <v>0</v>
      </c>
      <c r="M55" s="111">
        <v>0</v>
      </c>
      <c r="N55" s="111">
        <v>0</v>
      </c>
      <c r="O55" s="111">
        <v>0</v>
      </c>
      <c r="P55" s="111">
        <v>0</v>
      </c>
    </row>
    <row r="56" spans="1:16" outlineLevel="1">
      <c r="A56" s="68"/>
      <c r="B56" s="56" t="s">
        <v>90</v>
      </c>
      <c r="D56" s="111">
        <v>0</v>
      </c>
      <c r="E56" s="111">
        <v>0</v>
      </c>
      <c r="F56" s="111">
        <v>0</v>
      </c>
      <c r="G56" s="111">
        <v>0</v>
      </c>
      <c r="H56" s="111">
        <v>0</v>
      </c>
      <c r="I56" s="111">
        <v>0</v>
      </c>
      <c r="J56" s="111">
        <v>0</v>
      </c>
      <c r="K56" s="111">
        <v>0</v>
      </c>
      <c r="L56" s="111">
        <v>0</v>
      </c>
      <c r="M56" s="111">
        <v>0</v>
      </c>
      <c r="N56" s="111">
        <v>0</v>
      </c>
      <c r="O56" s="111">
        <v>0</v>
      </c>
      <c r="P56" s="111">
        <v>0</v>
      </c>
    </row>
    <row r="57" spans="1:16" outlineLevel="1">
      <c r="A57" s="68"/>
      <c r="B57" s="56" t="s">
        <v>141</v>
      </c>
      <c r="D57" s="111">
        <v>0</v>
      </c>
      <c r="E57" s="111">
        <v>0</v>
      </c>
      <c r="F57" s="111">
        <v>0</v>
      </c>
      <c r="G57" s="111">
        <v>0</v>
      </c>
      <c r="H57" s="111">
        <v>0</v>
      </c>
      <c r="I57" s="111">
        <v>0</v>
      </c>
      <c r="J57" s="111">
        <v>0</v>
      </c>
      <c r="K57" s="111">
        <v>0</v>
      </c>
      <c r="L57" s="111">
        <v>0</v>
      </c>
      <c r="M57" s="111">
        <v>0</v>
      </c>
      <c r="N57" s="111">
        <v>0</v>
      </c>
      <c r="O57" s="111">
        <v>0</v>
      </c>
      <c r="P57" s="111">
        <v>0</v>
      </c>
    </row>
    <row r="58" spans="1:16" outlineLevel="1">
      <c r="A58" s="68"/>
      <c r="B58" s="56" t="s">
        <v>83</v>
      </c>
      <c r="D58" s="111">
        <v>0</v>
      </c>
      <c r="E58" s="111">
        <v>0</v>
      </c>
      <c r="F58" s="111">
        <v>0</v>
      </c>
      <c r="G58" s="111">
        <v>0</v>
      </c>
      <c r="H58" s="111">
        <v>0</v>
      </c>
      <c r="I58" s="111">
        <v>0</v>
      </c>
      <c r="J58" s="111">
        <v>0</v>
      </c>
      <c r="K58" s="111">
        <v>2200</v>
      </c>
      <c r="L58" s="111">
        <v>0</v>
      </c>
      <c r="M58" s="111">
        <v>0</v>
      </c>
      <c r="N58" s="111">
        <v>9995</v>
      </c>
      <c r="O58" s="111">
        <v>0</v>
      </c>
      <c r="P58" s="111">
        <v>12195</v>
      </c>
    </row>
    <row r="59" spans="1:16" outlineLevel="1">
      <c r="A59" s="68"/>
      <c r="B59" s="56" t="s">
        <v>84</v>
      </c>
      <c r="D59" s="111">
        <v>0</v>
      </c>
      <c r="E59" s="111">
        <v>0</v>
      </c>
      <c r="F59" s="111">
        <v>0</v>
      </c>
      <c r="G59" s="111">
        <v>0</v>
      </c>
      <c r="H59" s="111">
        <v>0</v>
      </c>
      <c r="I59" s="111">
        <v>0</v>
      </c>
      <c r="J59" s="111">
        <v>0</v>
      </c>
      <c r="K59" s="111">
        <v>0</v>
      </c>
      <c r="L59" s="111">
        <v>0</v>
      </c>
      <c r="M59" s="111">
        <v>0</v>
      </c>
      <c r="N59" s="111">
        <v>0</v>
      </c>
      <c r="O59" s="111">
        <v>0</v>
      </c>
      <c r="P59" s="111">
        <v>0</v>
      </c>
    </row>
    <row r="60" spans="1:16" outlineLevel="1">
      <c r="A60" s="68"/>
      <c r="B60" s="56" t="s">
        <v>142</v>
      </c>
      <c r="D60" s="111">
        <v>135</v>
      </c>
      <c r="E60" s="111">
        <v>35</v>
      </c>
      <c r="F60" s="111">
        <v>135</v>
      </c>
      <c r="G60" s="111">
        <v>35</v>
      </c>
      <c r="H60" s="111">
        <v>235</v>
      </c>
      <c r="I60" s="111">
        <v>35</v>
      </c>
      <c r="J60" s="111">
        <v>315</v>
      </c>
      <c r="K60" s="111">
        <v>385</v>
      </c>
      <c r="L60" s="111">
        <v>35</v>
      </c>
      <c r="M60" s="111">
        <v>35</v>
      </c>
      <c r="N60" s="111">
        <v>235</v>
      </c>
      <c r="O60" s="111">
        <v>35</v>
      </c>
      <c r="P60" s="111">
        <v>1650</v>
      </c>
    </row>
    <row r="61" spans="1:16" outlineLevel="1">
      <c r="A61" s="68"/>
      <c r="B61" s="56" t="s">
        <v>118</v>
      </c>
      <c r="D61" s="111">
        <v>0</v>
      </c>
      <c r="E61" s="111">
        <v>0</v>
      </c>
      <c r="F61" s="111">
        <v>0</v>
      </c>
      <c r="G61" s="111">
        <v>0</v>
      </c>
      <c r="H61" s="111">
        <v>0</v>
      </c>
      <c r="I61" s="111">
        <v>0</v>
      </c>
      <c r="J61" s="111">
        <v>0</v>
      </c>
      <c r="K61" s="111">
        <v>0</v>
      </c>
      <c r="L61" s="111">
        <v>0</v>
      </c>
      <c r="M61" s="111">
        <v>0</v>
      </c>
      <c r="N61" s="111">
        <v>0</v>
      </c>
      <c r="O61" s="111">
        <v>0</v>
      </c>
      <c r="P61" s="111">
        <v>0</v>
      </c>
    </row>
    <row r="62" spans="1:16" outlineLevel="1">
      <c r="A62" s="68"/>
      <c r="B62" s="56" t="s">
        <v>119</v>
      </c>
      <c r="D62" s="111">
        <v>100</v>
      </c>
      <c r="E62" s="111">
        <v>100</v>
      </c>
      <c r="F62" s="111">
        <v>200</v>
      </c>
      <c r="G62" s="111">
        <v>100</v>
      </c>
      <c r="H62" s="111">
        <v>200</v>
      </c>
      <c r="I62" s="111">
        <v>100</v>
      </c>
      <c r="J62" s="111">
        <v>100</v>
      </c>
      <c r="K62" s="111">
        <v>200</v>
      </c>
      <c r="L62" s="111">
        <v>100</v>
      </c>
      <c r="M62" s="111">
        <v>100</v>
      </c>
      <c r="N62" s="111">
        <v>200</v>
      </c>
      <c r="O62" s="111">
        <v>100</v>
      </c>
      <c r="P62" s="111">
        <v>1600</v>
      </c>
    </row>
    <row r="63" spans="1:16" outlineLevel="1">
      <c r="A63" s="68"/>
      <c r="B63" s="56" t="s">
        <v>120</v>
      </c>
      <c r="D63" s="111">
        <v>20</v>
      </c>
      <c r="E63" s="111">
        <v>20</v>
      </c>
      <c r="F63" s="111">
        <v>20</v>
      </c>
      <c r="G63" s="111">
        <v>20</v>
      </c>
      <c r="H63" s="111">
        <v>20</v>
      </c>
      <c r="I63" s="111">
        <v>20</v>
      </c>
      <c r="J63" s="111">
        <v>20</v>
      </c>
      <c r="K63" s="111">
        <v>20</v>
      </c>
      <c r="L63" s="111">
        <v>20</v>
      </c>
      <c r="M63" s="111">
        <v>20</v>
      </c>
      <c r="N63" s="111">
        <v>20</v>
      </c>
      <c r="O63" s="111">
        <v>20</v>
      </c>
      <c r="P63" s="111">
        <v>240</v>
      </c>
    </row>
    <row r="64" spans="1:16" outlineLevel="1">
      <c r="A64" s="68"/>
      <c r="B64" s="56" t="s">
        <v>128</v>
      </c>
      <c r="D64" s="111">
        <v>0</v>
      </c>
      <c r="E64" s="111">
        <v>0</v>
      </c>
      <c r="F64" s="111">
        <v>0</v>
      </c>
      <c r="G64" s="111">
        <v>0</v>
      </c>
      <c r="H64" s="111">
        <v>0</v>
      </c>
      <c r="I64" s="111">
        <v>0</v>
      </c>
      <c r="J64" s="111">
        <v>0</v>
      </c>
      <c r="K64" s="111">
        <v>0</v>
      </c>
      <c r="L64" s="111">
        <v>0</v>
      </c>
      <c r="M64" s="111">
        <v>0</v>
      </c>
      <c r="N64" s="111">
        <v>0</v>
      </c>
      <c r="O64" s="111">
        <v>0</v>
      </c>
      <c r="P64" s="111">
        <v>0</v>
      </c>
    </row>
    <row r="65" spans="1:16" outlineLevel="1">
      <c r="A65" s="68"/>
      <c r="B65" s="56" t="s">
        <v>111</v>
      </c>
      <c r="D65" s="111">
        <v>0</v>
      </c>
      <c r="E65" s="111">
        <v>0</v>
      </c>
      <c r="F65" s="111">
        <v>0</v>
      </c>
      <c r="G65" s="111">
        <v>0</v>
      </c>
      <c r="H65" s="111">
        <v>0</v>
      </c>
      <c r="I65" s="111">
        <v>0</v>
      </c>
      <c r="J65" s="111">
        <v>0</v>
      </c>
      <c r="K65" s="111">
        <v>0</v>
      </c>
      <c r="L65" s="111">
        <v>0</v>
      </c>
      <c r="M65" s="111">
        <v>0</v>
      </c>
      <c r="N65" s="111">
        <v>0</v>
      </c>
      <c r="O65" s="111">
        <v>0</v>
      </c>
      <c r="P65" s="111">
        <v>0</v>
      </c>
    </row>
    <row r="66" spans="1:16" outlineLevel="1">
      <c r="A66" s="68"/>
      <c r="B66" s="56" t="s">
        <v>112</v>
      </c>
      <c r="D66" s="111">
        <v>0</v>
      </c>
      <c r="E66" s="111">
        <v>0</v>
      </c>
      <c r="F66" s="111">
        <v>0</v>
      </c>
      <c r="G66" s="111">
        <v>0</v>
      </c>
      <c r="H66" s="111">
        <v>0</v>
      </c>
      <c r="I66" s="111">
        <v>0</v>
      </c>
      <c r="J66" s="111">
        <v>0</v>
      </c>
      <c r="K66" s="111">
        <v>0</v>
      </c>
      <c r="L66" s="111">
        <v>0</v>
      </c>
      <c r="M66" s="111">
        <v>0</v>
      </c>
      <c r="N66" s="111">
        <v>0</v>
      </c>
      <c r="O66" s="111">
        <v>0</v>
      </c>
      <c r="P66" s="111">
        <v>0</v>
      </c>
    </row>
    <row r="67" spans="1:16" outlineLevel="1">
      <c r="A67" s="68"/>
      <c r="B67" s="56" t="s">
        <v>113</v>
      </c>
      <c r="D67" s="111">
        <v>0</v>
      </c>
      <c r="E67" s="111">
        <v>0</v>
      </c>
      <c r="F67" s="111">
        <v>0</v>
      </c>
      <c r="G67" s="111">
        <v>0</v>
      </c>
      <c r="H67" s="111">
        <v>0</v>
      </c>
      <c r="I67" s="111">
        <v>0</v>
      </c>
      <c r="J67" s="111">
        <v>0</v>
      </c>
      <c r="K67" s="111">
        <v>0</v>
      </c>
      <c r="L67" s="111">
        <v>0</v>
      </c>
      <c r="M67" s="111">
        <v>0</v>
      </c>
      <c r="N67" s="111">
        <v>0</v>
      </c>
      <c r="O67" s="111">
        <v>0</v>
      </c>
      <c r="P67" s="111">
        <v>0</v>
      </c>
    </row>
    <row r="68" spans="1:16" outlineLevel="1">
      <c r="A68" s="68"/>
      <c r="B68" s="56" t="s">
        <v>240</v>
      </c>
      <c r="D68" s="111">
        <v>0</v>
      </c>
      <c r="E68" s="111">
        <v>0</v>
      </c>
      <c r="F68" s="111">
        <v>0</v>
      </c>
      <c r="G68" s="111">
        <v>0</v>
      </c>
      <c r="H68" s="111">
        <v>0</v>
      </c>
      <c r="I68" s="111">
        <v>0</v>
      </c>
      <c r="J68" s="111">
        <v>0</v>
      </c>
      <c r="K68" s="111">
        <v>0</v>
      </c>
      <c r="L68" s="111">
        <v>0</v>
      </c>
      <c r="M68" s="111">
        <v>0</v>
      </c>
      <c r="N68" s="111">
        <v>0</v>
      </c>
      <c r="O68" s="111">
        <v>0</v>
      </c>
      <c r="P68" s="111">
        <v>0</v>
      </c>
    </row>
    <row r="69" spans="1:16" outlineLevel="1">
      <c r="A69" s="68"/>
      <c r="B69" s="56" t="s">
        <v>179</v>
      </c>
      <c r="D69" s="111">
        <v>0</v>
      </c>
      <c r="E69" s="111">
        <v>0</v>
      </c>
      <c r="F69" s="111">
        <v>0</v>
      </c>
      <c r="G69" s="111">
        <v>0</v>
      </c>
      <c r="H69" s="111">
        <v>0</v>
      </c>
      <c r="I69" s="111">
        <v>0</v>
      </c>
      <c r="J69" s="111">
        <v>0</v>
      </c>
      <c r="K69" s="111">
        <v>0</v>
      </c>
      <c r="L69" s="111">
        <v>0</v>
      </c>
      <c r="M69" s="111">
        <v>0</v>
      </c>
      <c r="N69" s="111">
        <v>0</v>
      </c>
      <c r="O69" s="111">
        <v>0</v>
      </c>
      <c r="P69" s="111">
        <v>0</v>
      </c>
    </row>
    <row r="70" spans="1:16" outlineLevel="1">
      <c r="A70" s="68"/>
      <c r="B70" s="56" t="s">
        <v>114</v>
      </c>
      <c r="D70" s="111">
        <v>0</v>
      </c>
      <c r="E70" s="111">
        <v>0</v>
      </c>
      <c r="F70" s="111">
        <v>0</v>
      </c>
      <c r="G70" s="111">
        <v>0</v>
      </c>
      <c r="H70" s="111">
        <v>0</v>
      </c>
      <c r="I70" s="111">
        <v>0</v>
      </c>
      <c r="J70" s="111">
        <v>0</v>
      </c>
      <c r="K70" s="111">
        <v>0</v>
      </c>
      <c r="L70" s="111">
        <v>0</v>
      </c>
      <c r="M70" s="111">
        <v>0</v>
      </c>
      <c r="N70" s="111">
        <v>0</v>
      </c>
      <c r="O70" s="111">
        <v>0</v>
      </c>
      <c r="P70" s="111">
        <v>0</v>
      </c>
    </row>
    <row r="71" spans="1:16" outlineLevel="1">
      <c r="A71" s="68"/>
      <c r="B71" s="56" t="s">
        <v>115</v>
      </c>
      <c r="D71" s="111">
        <v>1000</v>
      </c>
      <c r="E71" s="111">
        <v>1000</v>
      </c>
      <c r="F71" s="111">
        <v>1000</v>
      </c>
      <c r="G71" s="111">
        <v>1000</v>
      </c>
      <c r="H71" s="111">
        <v>1000</v>
      </c>
      <c r="I71" s="111">
        <v>1000</v>
      </c>
      <c r="J71" s="111">
        <v>1000</v>
      </c>
      <c r="K71" s="111">
        <v>1000</v>
      </c>
      <c r="L71" s="111">
        <v>1000</v>
      </c>
      <c r="M71" s="111">
        <v>1000</v>
      </c>
      <c r="N71" s="111">
        <v>1000</v>
      </c>
      <c r="O71" s="111">
        <v>1000</v>
      </c>
      <c r="P71" s="111">
        <v>12000</v>
      </c>
    </row>
    <row r="72" spans="1:16" outlineLevel="1">
      <c r="A72" s="68"/>
      <c r="B72" s="56" t="s">
        <v>116</v>
      </c>
      <c r="D72" s="111">
        <v>250</v>
      </c>
      <c r="E72" s="111">
        <v>1125</v>
      </c>
      <c r="F72" s="111">
        <v>1025</v>
      </c>
      <c r="G72" s="111">
        <v>250</v>
      </c>
      <c r="H72" s="111">
        <v>250</v>
      </c>
      <c r="I72" s="111">
        <v>250</v>
      </c>
      <c r="J72" s="111">
        <v>250</v>
      </c>
      <c r="K72" s="111">
        <v>1400</v>
      </c>
      <c r="L72" s="111">
        <v>250</v>
      </c>
      <c r="M72" s="111">
        <v>250</v>
      </c>
      <c r="N72" s="111">
        <v>250</v>
      </c>
      <c r="O72" s="111">
        <v>250</v>
      </c>
      <c r="P72" s="111">
        <v>5800</v>
      </c>
    </row>
    <row r="73" spans="1:16" outlineLevel="1">
      <c r="A73" s="68"/>
      <c r="B73" s="56" t="s">
        <v>144</v>
      </c>
      <c r="D73" s="111">
        <v>0</v>
      </c>
      <c r="E73" s="111">
        <v>0</v>
      </c>
      <c r="F73" s="111">
        <v>0</v>
      </c>
      <c r="G73" s="111">
        <v>0</v>
      </c>
      <c r="H73" s="111">
        <v>0</v>
      </c>
      <c r="I73" s="111">
        <v>0</v>
      </c>
      <c r="J73" s="111">
        <v>0</v>
      </c>
      <c r="K73" s="111">
        <v>0</v>
      </c>
      <c r="L73" s="111">
        <v>0</v>
      </c>
      <c r="M73" s="111">
        <v>0</v>
      </c>
      <c r="N73" s="111">
        <v>0</v>
      </c>
      <c r="O73" s="111">
        <v>0</v>
      </c>
      <c r="P73" s="111">
        <v>0</v>
      </c>
    </row>
    <row r="74" spans="1:16" outlineLevel="1">
      <c r="A74" s="68"/>
      <c r="B74" s="56" t="s">
        <v>117</v>
      </c>
      <c r="D74" s="111">
        <v>0</v>
      </c>
      <c r="E74" s="111">
        <v>0</v>
      </c>
      <c r="F74" s="111">
        <v>0</v>
      </c>
      <c r="G74" s="111">
        <v>0</v>
      </c>
      <c r="H74" s="111">
        <v>0</v>
      </c>
      <c r="I74" s="111">
        <v>0</v>
      </c>
      <c r="J74" s="111">
        <v>0</v>
      </c>
      <c r="K74" s="111">
        <v>0</v>
      </c>
      <c r="L74" s="111">
        <v>0</v>
      </c>
      <c r="M74" s="111">
        <v>0</v>
      </c>
      <c r="N74" s="111">
        <v>0</v>
      </c>
      <c r="O74" s="111">
        <v>0</v>
      </c>
      <c r="P74" s="111">
        <v>0</v>
      </c>
    </row>
    <row r="75" spans="1:16" outlineLevel="1">
      <c r="A75" s="68"/>
      <c r="B75" s="56" t="s">
        <v>40</v>
      </c>
      <c r="D75" s="111">
        <v>0</v>
      </c>
      <c r="E75" s="111">
        <v>0</v>
      </c>
      <c r="F75" s="111">
        <v>0</v>
      </c>
      <c r="G75" s="111">
        <v>0</v>
      </c>
      <c r="H75" s="111">
        <v>0</v>
      </c>
      <c r="I75" s="111">
        <v>0</v>
      </c>
      <c r="J75" s="111">
        <v>0</v>
      </c>
      <c r="K75" s="111">
        <v>0</v>
      </c>
      <c r="L75" s="111">
        <v>0</v>
      </c>
      <c r="M75" s="111">
        <v>0</v>
      </c>
      <c r="N75" s="111">
        <v>0</v>
      </c>
      <c r="O75" s="111">
        <v>0</v>
      </c>
      <c r="P75" s="111">
        <v>0</v>
      </c>
    </row>
    <row r="76" spans="1:16" outlineLevel="1">
      <c r="A76" s="68"/>
      <c r="B76" s="56" t="s">
        <v>41</v>
      </c>
      <c r="D76" s="111">
        <v>700</v>
      </c>
      <c r="E76" s="111">
        <v>700</v>
      </c>
      <c r="F76" s="111">
        <v>700</v>
      </c>
      <c r="G76" s="111">
        <v>700</v>
      </c>
      <c r="H76" s="111">
        <v>700</v>
      </c>
      <c r="I76" s="111">
        <v>700</v>
      </c>
      <c r="J76" s="111">
        <v>700</v>
      </c>
      <c r="K76" s="111">
        <v>700</v>
      </c>
      <c r="L76" s="111">
        <v>700</v>
      </c>
      <c r="M76" s="111">
        <v>700</v>
      </c>
      <c r="N76" s="111">
        <v>700</v>
      </c>
      <c r="O76" s="111">
        <v>700</v>
      </c>
      <c r="P76" s="111">
        <v>8400</v>
      </c>
    </row>
    <row r="77" spans="1:16" outlineLevel="1">
      <c r="A77" s="68"/>
      <c r="B77" s="56" t="s">
        <v>42</v>
      </c>
      <c r="D77" s="111">
        <v>0</v>
      </c>
      <c r="E77" s="111">
        <v>0</v>
      </c>
      <c r="F77" s="111">
        <v>0</v>
      </c>
      <c r="G77" s="111">
        <v>0</v>
      </c>
      <c r="H77" s="111">
        <v>0</v>
      </c>
      <c r="I77" s="111">
        <v>0</v>
      </c>
      <c r="J77" s="111">
        <v>0</v>
      </c>
      <c r="K77" s="111">
        <v>0</v>
      </c>
      <c r="L77" s="111">
        <v>0</v>
      </c>
      <c r="M77" s="111">
        <v>0</v>
      </c>
      <c r="N77" s="111">
        <v>0</v>
      </c>
      <c r="O77" s="111">
        <v>0</v>
      </c>
      <c r="P77" s="111">
        <v>0</v>
      </c>
    </row>
    <row r="78" spans="1:16" outlineLevel="1">
      <c r="A78" s="68"/>
      <c r="B78" s="56" t="s">
        <v>43</v>
      </c>
      <c r="D78" s="111">
        <v>50</v>
      </c>
      <c r="E78" s="111">
        <v>0</v>
      </c>
      <c r="F78" s="111">
        <v>0</v>
      </c>
      <c r="G78" s="111">
        <v>0</v>
      </c>
      <c r="H78" s="111">
        <v>0</v>
      </c>
      <c r="I78" s="111">
        <v>0</v>
      </c>
      <c r="J78" s="111">
        <v>100</v>
      </c>
      <c r="K78" s="111">
        <v>400</v>
      </c>
      <c r="L78" s="111">
        <v>500</v>
      </c>
      <c r="M78" s="111">
        <v>0</v>
      </c>
      <c r="N78" s="111">
        <v>0</v>
      </c>
      <c r="O78" s="111">
        <v>0</v>
      </c>
      <c r="P78" s="111">
        <v>1050</v>
      </c>
    </row>
    <row r="79" spans="1:16" outlineLevel="1">
      <c r="A79" s="68"/>
      <c r="B79" s="56" t="s">
        <v>73</v>
      </c>
      <c r="D79" s="111">
        <v>235</v>
      </c>
      <c r="E79" s="111">
        <v>35</v>
      </c>
      <c r="F79" s="111">
        <v>160</v>
      </c>
      <c r="G79" s="111">
        <v>35</v>
      </c>
      <c r="H79" s="111">
        <v>285</v>
      </c>
      <c r="I79" s="111">
        <v>35</v>
      </c>
      <c r="J79" s="111">
        <v>485</v>
      </c>
      <c r="K79" s="111">
        <v>910</v>
      </c>
      <c r="L79" s="111">
        <v>35</v>
      </c>
      <c r="M79" s="111">
        <v>35</v>
      </c>
      <c r="N79" s="111">
        <v>285</v>
      </c>
      <c r="O79" s="111">
        <v>35</v>
      </c>
      <c r="P79" s="111">
        <v>2570</v>
      </c>
    </row>
    <row r="80" spans="1:16" outlineLevel="1">
      <c r="A80" s="68"/>
      <c r="B80" s="56" t="s">
        <v>221</v>
      </c>
      <c r="D80" s="111">
        <v>0</v>
      </c>
      <c r="E80" s="111">
        <v>0</v>
      </c>
      <c r="F80" s="111">
        <v>0</v>
      </c>
      <c r="G80" s="111">
        <v>0</v>
      </c>
      <c r="H80" s="111">
        <v>0</v>
      </c>
      <c r="I80" s="111">
        <v>0</v>
      </c>
      <c r="J80" s="111">
        <v>0</v>
      </c>
      <c r="K80" s="111">
        <v>0</v>
      </c>
      <c r="L80" s="111">
        <v>0</v>
      </c>
      <c r="M80" s="111">
        <v>0</v>
      </c>
      <c r="N80" s="111">
        <v>0</v>
      </c>
      <c r="O80" s="111">
        <v>0</v>
      </c>
      <c r="P80" s="111">
        <v>0</v>
      </c>
    </row>
    <row r="81" spans="1:16" outlineLevel="1">
      <c r="A81" s="68"/>
      <c r="B81" s="56" t="s">
        <v>222</v>
      </c>
      <c r="D81" s="111">
        <v>0</v>
      </c>
      <c r="E81" s="111">
        <v>0</v>
      </c>
      <c r="F81" s="111">
        <v>0</v>
      </c>
      <c r="G81" s="111">
        <v>0</v>
      </c>
      <c r="H81" s="111">
        <v>0</v>
      </c>
      <c r="I81" s="111">
        <v>0</v>
      </c>
      <c r="J81" s="111">
        <v>0</v>
      </c>
      <c r="K81" s="111">
        <v>0</v>
      </c>
      <c r="L81" s="111">
        <v>0</v>
      </c>
      <c r="M81" s="111">
        <v>0</v>
      </c>
      <c r="N81" s="111">
        <v>0</v>
      </c>
      <c r="O81" s="111">
        <v>0</v>
      </c>
      <c r="P81" s="111">
        <v>0</v>
      </c>
    </row>
    <row r="82" spans="1:16" outlineLevel="1">
      <c r="A82" s="68"/>
      <c r="B82" s="56" t="s">
        <v>44</v>
      </c>
      <c r="D82" s="111">
        <v>0</v>
      </c>
      <c r="E82" s="111">
        <v>0</v>
      </c>
      <c r="F82" s="111">
        <v>0</v>
      </c>
      <c r="G82" s="111">
        <v>0</v>
      </c>
      <c r="H82" s="111">
        <v>0</v>
      </c>
      <c r="I82" s="111">
        <v>0</v>
      </c>
      <c r="J82" s="111">
        <v>0</v>
      </c>
      <c r="K82" s="111">
        <v>0</v>
      </c>
      <c r="L82" s="111">
        <v>0</v>
      </c>
      <c r="M82" s="111">
        <v>0</v>
      </c>
      <c r="N82" s="111">
        <v>0</v>
      </c>
      <c r="O82" s="111">
        <v>0</v>
      </c>
      <c r="P82" s="111">
        <v>0</v>
      </c>
    </row>
    <row r="83" spans="1:16">
      <c r="A83" s="112" t="s">
        <v>45</v>
      </c>
      <c r="B83" s="58"/>
      <c r="C83" s="59"/>
      <c r="D83" s="113">
        <v>2510</v>
      </c>
      <c r="E83" s="113">
        <v>3035</v>
      </c>
      <c r="F83" s="113">
        <v>3760</v>
      </c>
      <c r="G83" s="113">
        <v>2160</v>
      </c>
      <c r="H83" s="113">
        <v>2710</v>
      </c>
      <c r="I83" s="113">
        <v>2160</v>
      </c>
      <c r="J83" s="113">
        <v>2990</v>
      </c>
      <c r="K83" s="113">
        <v>7235</v>
      </c>
      <c r="L83" s="113">
        <v>2660</v>
      </c>
      <c r="M83" s="113">
        <v>2660</v>
      </c>
      <c r="N83" s="113">
        <v>12705</v>
      </c>
      <c r="O83" s="113">
        <v>2160</v>
      </c>
      <c r="P83" s="194">
        <v>46745</v>
      </c>
    </row>
    <row r="84" spans="1:16">
      <c r="A84" s="114"/>
      <c r="B84" s="60"/>
      <c r="C84" s="60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</row>
    <row r="85" spans="1:16">
      <c r="A85" s="112" t="s">
        <v>177</v>
      </c>
      <c r="B85" s="58"/>
      <c r="C85" s="59"/>
      <c r="D85" s="113">
        <v>6781.5637970784082</v>
      </c>
      <c r="E85" s="113">
        <v>7956.1580827926937</v>
      </c>
      <c r="F85" s="113">
        <v>8681.1580827926937</v>
      </c>
      <c r="G85" s="113">
        <v>9233.2561285906704</v>
      </c>
      <c r="H85" s="113">
        <v>7706.1134405906696</v>
      </c>
      <c r="I85" s="113">
        <v>7156.1134405906696</v>
      </c>
      <c r="J85" s="113">
        <v>8016.3762578706701</v>
      </c>
      <c r="K85" s="113">
        <v>12261.37625787067</v>
      </c>
      <c r="L85" s="113">
        <v>7686.3762578706701</v>
      </c>
      <c r="M85" s="113">
        <v>9778.6503545106716</v>
      </c>
      <c r="N85" s="113">
        <v>17731.37625787067</v>
      </c>
      <c r="O85" s="113">
        <v>7634.72070715067</v>
      </c>
      <c r="P85" s="194">
        <v>110623.23906557984</v>
      </c>
    </row>
    <row r="86" spans="1:16">
      <c r="A86" s="68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3"/>
    </row>
    <row r="87" spans="1:16" outlineLevel="1">
      <c r="A87" s="68" t="s">
        <v>93</v>
      </c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3"/>
    </row>
    <row r="88" spans="1:16" outlineLevel="1">
      <c r="A88" s="68"/>
      <c r="B88" s="56" t="s">
        <v>94</v>
      </c>
      <c r="D88" s="111">
        <v>0</v>
      </c>
      <c r="E88" s="111">
        <v>0</v>
      </c>
      <c r="F88" s="111">
        <v>0</v>
      </c>
      <c r="G88" s="111">
        <v>0</v>
      </c>
      <c r="H88" s="111">
        <v>0</v>
      </c>
      <c r="I88" s="111">
        <v>0</v>
      </c>
      <c r="J88" s="111">
        <v>0</v>
      </c>
      <c r="K88" s="111">
        <v>0</v>
      </c>
      <c r="L88" s="111">
        <v>0</v>
      </c>
      <c r="M88" s="111">
        <v>0</v>
      </c>
      <c r="N88" s="111">
        <v>0</v>
      </c>
      <c r="O88" s="111">
        <v>0</v>
      </c>
      <c r="P88" s="111">
        <v>0</v>
      </c>
    </row>
    <row r="89" spans="1:16">
      <c r="A89" s="112" t="s">
        <v>96</v>
      </c>
      <c r="B89" s="58"/>
      <c r="C89" s="59"/>
      <c r="D89" s="113">
        <v>0</v>
      </c>
      <c r="E89" s="113">
        <v>0</v>
      </c>
      <c r="F89" s="113">
        <v>0</v>
      </c>
      <c r="G89" s="113">
        <v>0</v>
      </c>
      <c r="H89" s="113">
        <v>0</v>
      </c>
      <c r="I89" s="113">
        <v>0</v>
      </c>
      <c r="J89" s="113">
        <v>0</v>
      </c>
      <c r="K89" s="113">
        <v>0</v>
      </c>
      <c r="L89" s="113">
        <v>0</v>
      </c>
      <c r="M89" s="113">
        <v>0</v>
      </c>
      <c r="N89" s="113">
        <v>0</v>
      </c>
      <c r="O89" s="113">
        <v>0</v>
      </c>
      <c r="P89" s="194">
        <v>0</v>
      </c>
    </row>
    <row r="90" spans="1:16">
      <c r="A90" s="68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3"/>
    </row>
    <row r="91" spans="1:16">
      <c r="A91" s="112" t="s">
        <v>189</v>
      </c>
      <c r="B91" s="61"/>
      <c r="C91" s="62"/>
      <c r="D91" s="113">
        <v>6781.5637970784082</v>
      </c>
      <c r="E91" s="113">
        <v>7956.1580827926937</v>
      </c>
      <c r="F91" s="113">
        <v>8681.1580827926937</v>
      </c>
      <c r="G91" s="113">
        <v>9233.2561285906704</v>
      </c>
      <c r="H91" s="113">
        <v>7706.1134405906696</v>
      </c>
      <c r="I91" s="113">
        <v>7156.1134405906696</v>
      </c>
      <c r="J91" s="113">
        <v>8016.3762578706701</v>
      </c>
      <c r="K91" s="113">
        <v>12261.37625787067</v>
      </c>
      <c r="L91" s="113">
        <v>7686.3762578706701</v>
      </c>
      <c r="M91" s="113">
        <v>9778.6503545106716</v>
      </c>
      <c r="N91" s="113">
        <v>17731.37625787067</v>
      </c>
      <c r="O91" s="113">
        <v>7634.72070715067</v>
      </c>
      <c r="P91" s="194">
        <v>110623.23906557984</v>
      </c>
    </row>
    <row r="92" spans="1:16">
      <c r="A92" s="68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3"/>
    </row>
    <row r="93" spans="1:16">
      <c r="A93" s="112" t="s">
        <v>217</v>
      </c>
      <c r="B93" s="61"/>
      <c r="C93" s="62"/>
      <c r="D93" s="115">
        <v>-6781.5637970784082</v>
      </c>
      <c r="E93" s="115">
        <v>-7956.1580827926937</v>
      </c>
      <c r="F93" s="115">
        <v>-8681.1580827926937</v>
      </c>
      <c r="G93" s="115">
        <v>-9233.2561285906704</v>
      </c>
      <c r="H93" s="115">
        <v>-7706.1134405906696</v>
      </c>
      <c r="I93" s="115">
        <v>-7156.1134405906696</v>
      </c>
      <c r="J93" s="115">
        <v>-8016.3762578706701</v>
      </c>
      <c r="K93" s="115">
        <v>-12261.37625787067</v>
      </c>
      <c r="L93" s="115">
        <v>-7686.3762578706701</v>
      </c>
      <c r="M93" s="115">
        <v>-9778.6503545106716</v>
      </c>
      <c r="N93" s="115">
        <v>-17731.37625787067</v>
      </c>
      <c r="O93" s="115">
        <v>-7634.72070715067</v>
      </c>
      <c r="P93" s="195">
        <v>-110623.23906557984</v>
      </c>
    </row>
  </sheetData>
  <sheetProtection insertRows="0" selectLockedCells="1"/>
  <printOptions horizontalCentered="1"/>
  <pageMargins left="0" right="0" top="0.53" bottom="0.53" header="0.5" footer="0.5"/>
  <pageSetup scale="47" fitToHeight="7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O80"/>
  <sheetViews>
    <sheetView view="pageBreakPreview" zoomScale="80" zoomScaleNormal="100" zoomScaleSheetLayoutView="80" workbookViewId="0">
      <pane xSplit="4" ySplit="7" topLeftCell="E18" activePane="bottomRight" state="frozen"/>
      <selection activeCell="D13" sqref="D13"/>
      <selection pane="topRight" activeCell="D13" sqref="D13"/>
      <selection pane="bottomLeft" activeCell="D13" sqref="D13"/>
      <selection pane="bottomRight" activeCell="F19" sqref="F19"/>
    </sheetView>
  </sheetViews>
  <sheetFormatPr defaultColWidth="10" defaultRowHeight="12.75" outlineLevelCol="1"/>
  <cols>
    <col min="1" max="3" width="10" style="224" hidden="1" customWidth="1" outlineLevel="1"/>
    <col min="4" max="4" width="38.25" style="224" customWidth="1" collapsed="1"/>
    <col min="5" max="5" width="13.5" style="224" hidden="1" customWidth="1"/>
    <col min="6" max="13" width="13.5" style="224" customWidth="1"/>
    <col min="14" max="14" width="3.5" style="224" customWidth="1"/>
    <col min="15" max="15" width="13.5" style="224" customWidth="1"/>
    <col min="16" max="257" width="10" style="224"/>
    <col min="258" max="260" width="0" style="224" hidden="1" customWidth="1"/>
    <col min="261" max="261" width="34.875" style="224" customWidth="1"/>
    <col min="262" max="269" width="13.5" style="224" customWidth="1"/>
    <col min="270" max="270" width="3.5" style="224" customWidth="1"/>
    <col min="271" max="513" width="10" style="224"/>
    <col min="514" max="516" width="0" style="224" hidden="1" customWidth="1"/>
    <col min="517" max="517" width="34.875" style="224" customWidth="1"/>
    <col min="518" max="525" width="13.5" style="224" customWidth="1"/>
    <col min="526" max="526" width="3.5" style="224" customWidth="1"/>
    <col min="527" max="769" width="10" style="224"/>
    <col min="770" max="772" width="0" style="224" hidden="1" customWidth="1"/>
    <col min="773" max="773" width="34.875" style="224" customWidth="1"/>
    <col min="774" max="781" width="13.5" style="224" customWidth="1"/>
    <col min="782" max="782" width="3.5" style="224" customWidth="1"/>
    <col min="783" max="1025" width="10" style="224"/>
    <col min="1026" max="1028" width="0" style="224" hidden="1" customWidth="1"/>
    <col min="1029" max="1029" width="34.875" style="224" customWidth="1"/>
    <col min="1030" max="1037" width="13.5" style="224" customWidth="1"/>
    <col min="1038" max="1038" width="3.5" style="224" customWidth="1"/>
    <col min="1039" max="1281" width="10" style="224"/>
    <col min="1282" max="1284" width="0" style="224" hidden="1" customWidth="1"/>
    <col min="1285" max="1285" width="34.875" style="224" customWidth="1"/>
    <col min="1286" max="1293" width="13.5" style="224" customWidth="1"/>
    <col min="1294" max="1294" width="3.5" style="224" customWidth="1"/>
    <col min="1295" max="1537" width="10" style="224"/>
    <col min="1538" max="1540" width="0" style="224" hidden="1" customWidth="1"/>
    <col min="1541" max="1541" width="34.875" style="224" customWidth="1"/>
    <col min="1542" max="1549" width="13.5" style="224" customWidth="1"/>
    <col min="1550" max="1550" width="3.5" style="224" customWidth="1"/>
    <col min="1551" max="1793" width="10" style="224"/>
    <col min="1794" max="1796" width="0" style="224" hidden="1" customWidth="1"/>
    <col min="1797" max="1797" width="34.875" style="224" customWidth="1"/>
    <col min="1798" max="1805" width="13.5" style="224" customWidth="1"/>
    <col min="1806" max="1806" width="3.5" style="224" customWidth="1"/>
    <col min="1807" max="2049" width="10" style="224"/>
    <col min="2050" max="2052" width="0" style="224" hidden="1" customWidth="1"/>
    <col min="2053" max="2053" width="34.875" style="224" customWidth="1"/>
    <col min="2054" max="2061" width="13.5" style="224" customWidth="1"/>
    <col min="2062" max="2062" width="3.5" style="224" customWidth="1"/>
    <col min="2063" max="2305" width="10" style="224"/>
    <col min="2306" max="2308" width="0" style="224" hidden="1" customWidth="1"/>
    <col min="2309" max="2309" width="34.875" style="224" customWidth="1"/>
    <col min="2310" max="2317" width="13.5" style="224" customWidth="1"/>
    <col min="2318" max="2318" width="3.5" style="224" customWidth="1"/>
    <col min="2319" max="2561" width="10" style="224"/>
    <col min="2562" max="2564" width="0" style="224" hidden="1" customWidth="1"/>
    <col min="2565" max="2565" width="34.875" style="224" customWidth="1"/>
    <col min="2566" max="2573" width="13.5" style="224" customWidth="1"/>
    <col min="2574" max="2574" width="3.5" style="224" customWidth="1"/>
    <col min="2575" max="2817" width="10" style="224"/>
    <col min="2818" max="2820" width="0" style="224" hidden="1" customWidth="1"/>
    <col min="2821" max="2821" width="34.875" style="224" customWidth="1"/>
    <col min="2822" max="2829" width="13.5" style="224" customWidth="1"/>
    <col min="2830" max="2830" width="3.5" style="224" customWidth="1"/>
    <col min="2831" max="3073" width="10" style="224"/>
    <col min="3074" max="3076" width="0" style="224" hidden="1" customWidth="1"/>
    <col min="3077" max="3077" width="34.875" style="224" customWidth="1"/>
    <col min="3078" max="3085" width="13.5" style="224" customWidth="1"/>
    <col min="3086" max="3086" width="3.5" style="224" customWidth="1"/>
    <col min="3087" max="3329" width="10" style="224"/>
    <col min="3330" max="3332" width="0" style="224" hidden="1" customWidth="1"/>
    <col min="3333" max="3333" width="34.875" style="224" customWidth="1"/>
    <col min="3334" max="3341" width="13.5" style="224" customWidth="1"/>
    <col min="3342" max="3342" width="3.5" style="224" customWidth="1"/>
    <col min="3343" max="3585" width="10" style="224"/>
    <col min="3586" max="3588" width="0" style="224" hidden="1" customWidth="1"/>
    <col min="3589" max="3589" width="34.875" style="224" customWidth="1"/>
    <col min="3590" max="3597" width="13.5" style="224" customWidth="1"/>
    <col min="3598" max="3598" width="3.5" style="224" customWidth="1"/>
    <col min="3599" max="3841" width="10" style="224"/>
    <col min="3842" max="3844" width="0" style="224" hidden="1" customWidth="1"/>
    <col min="3845" max="3845" width="34.875" style="224" customWidth="1"/>
    <col min="3846" max="3853" width="13.5" style="224" customWidth="1"/>
    <col min="3854" max="3854" width="3.5" style="224" customWidth="1"/>
    <col min="3855" max="4097" width="10" style="224"/>
    <col min="4098" max="4100" width="0" style="224" hidden="1" customWidth="1"/>
    <col min="4101" max="4101" width="34.875" style="224" customWidth="1"/>
    <col min="4102" max="4109" width="13.5" style="224" customWidth="1"/>
    <col min="4110" max="4110" width="3.5" style="224" customWidth="1"/>
    <col min="4111" max="4353" width="10" style="224"/>
    <col min="4354" max="4356" width="0" style="224" hidden="1" customWidth="1"/>
    <col min="4357" max="4357" width="34.875" style="224" customWidth="1"/>
    <col min="4358" max="4365" width="13.5" style="224" customWidth="1"/>
    <col min="4366" max="4366" width="3.5" style="224" customWidth="1"/>
    <col min="4367" max="4609" width="10" style="224"/>
    <col min="4610" max="4612" width="0" style="224" hidden="1" customWidth="1"/>
    <col min="4613" max="4613" width="34.875" style="224" customWidth="1"/>
    <col min="4614" max="4621" width="13.5" style="224" customWidth="1"/>
    <col min="4622" max="4622" width="3.5" style="224" customWidth="1"/>
    <col min="4623" max="4865" width="10" style="224"/>
    <col min="4866" max="4868" width="0" style="224" hidden="1" customWidth="1"/>
    <col min="4869" max="4869" width="34.875" style="224" customWidth="1"/>
    <col min="4870" max="4877" width="13.5" style="224" customWidth="1"/>
    <col min="4878" max="4878" width="3.5" style="224" customWidth="1"/>
    <col min="4879" max="5121" width="10" style="224"/>
    <col min="5122" max="5124" width="0" style="224" hidden="1" customWidth="1"/>
    <col min="5125" max="5125" width="34.875" style="224" customWidth="1"/>
    <col min="5126" max="5133" width="13.5" style="224" customWidth="1"/>
    <col min="5134" max="5134" width="3.5" style="224" customWidth="1"/>
    <col min="5135" max="5377" width="10" style="224"/>
    <col min="5378" max="5380" width="0" style="224" hidden="1" customWidth="1"/>
    <col min="5381" max="5381" width="34.875" style="224" customWidth="1"/>
    <col min="5382" max="5389" width="13.5" style="224" customWidth="1"/>
    <col min="5390" max="5390" width="3.5" style="224" customWidth="1"/>
    <col min="5391" max="5633" width="10" style="224"/>
    <col min="5634" max="5636" width="0" style="224" hidden="1" customWidth="1"/>
    <col min="5637" max="5637" width="34.875" style="224" customWidth="1"/>
    <col min="5638" max="5645" width="13.5" style="224" customWidth="1"/>
    <col min="5646" max="5646" width="3.5" style="224" customWidth="1"/>
    <col min="5647" max="5889" width="10" style="224"/>
    <col min="5890" max="5892" width="0" style="224" hidden="1" customWidth="1"/>
    <col min="5893" max="5893" width="34.875" style="224" customWidth="1"/>
    <col min="5894" max="5901" width="13.5" style="224" customWidth="1"/>
    <col min="5902" max="5902" width="3.5" style="224" customWidth="1"/>
    <col min="5903" max="6145" width="10" style="224"/>
    <col min="6146" max="6148" width="0" style="224" hidden="1" customWidth="1"/>
    <col min="6149" max="6149" width="34.875" style="224" customWidth="1"/>
    <col min="6150" max="6157" width="13.5" style="224" customWidth="1"/>
    <col min="6158" max="6158" width="3.5" style="224" customWidth="1"/>
    <col min="6159" max="6401" width="10" style="224"/>
    <col min="6402" max="6404" width="0" style="224" hidden="1" customWidth="1"/>
    <col min="6405" max="6405" width="34.875" style="224" customWidth="1"/>
    <col min="6406" max="6413" width="13.5" style="224" customWidth="1"/>
    <col min="6414" max="6414" width="3.5" style="224" customWidth="1"/>
    <col min="6415" max="6657" width="10" style="224"/>
    <col min="6658" max="6660" width="0" style="224" hidden="1" customWidth="1"/>
    <col min="6661" max="6661" width="34.875" style="224" customWidth="1"/>
    <col min="6662" max="6669" width="13.5" style="224" customWidth="1"/>
    <col min="6670" max="6670" width="3.5" style="224" customWidth="1"/>
    <col min="6671" max="6913" width="10" style="224"/>
    <col min="6914" max="6916" width="0" style="224" hidden="1" customWidth="1"/>
    <col min="6917" max="6917" width="34.875" style="224" customWidth="1"/>
    <col min="6918" max="6925" width="13.5" style="224" customWidth="1"/>
    <col min="6926" max="6926" width="3.5" style="224" customWidth="1"/>
    <col min="6927" max="7169" width="10" style="224"/>
    <col min="7170" max="7172" width="0" style="224" hidden="1" customWidth="1"/>
    <col min="7173" max="7173" width="34.875" style="224" customWidth="1"/>
    <col min="7174" max="7181" width="13.5" style="224" customWidth="1"/>
    <col min="7182" max="7182" width="3.5" style="224" customWidth="1"/>
    <col min="7183" max="7425" width="10" style="224"/>
    <col min="7426" max="7428" width="0" style="224" hidden="1" customWidth="1"/>
    <col min="7429" max="7429" width="34.875" style="224" customWidth="1"/>
    <col min="7430" max="7437" width="13.5" style="224" customWidth="1"/>
    <col min="7438" max="7438" width="3.5" style="224" customWidth="1"/>
    <col min="7439" max="7681" width="10" style="224"/>
    <col min="7682" max="7684" width="0" style="224" hidden="1" customWidth="1"/>
    <col min="7685" max="7685" width="34.875" style="224" customWidth="1"/>
    <col min="7686" max="7693" width="13.5" style="224" customWidth="1"/>
    <col min="7694" max="7694" width="3.5" style="224" customWidth="1"/>
    <col min="7695" max="7937" width="10" style="224"/>
    <col min="7938" max="7940" width="0" style="224" hidden="1" customWidth="1"/>
    <col min="7941" max="7941" width="34.875" style="224" customWidth="1"/>
    <col min="7942" max="7949" width="13.5" style="224" customWidth="1"/>
    <col min="7950" max="7950" width="3.5" style="224" customWidth="1"/>
    <col min="7951" max="8193" width="10" style="224"/>
    <col min="8194" max="8196" width="0" style="224" hidden="1" customWidth="1"/>
    <col min="8197" max="8197" width="34.875" style="224" customWidth="1"/>
    <col min="8198" max="8205" width="13.5" style="224" customWidth="1"/>
    <col min="8206" max="8206" width="3.5" style="224" customWidth="1"/>
    <col min="8207" max="8449" width="10" style="224"/>
    <col min="8450" max="8452" width="0" style="224" hidden="1" customWidth="1"/>
    <col min="8453" max="8453" width="34.875" style="224" customWidth="1"/>
    <col min="8454" max="8461" width="13.5" style="224" customWidth="1"/>
    <col min="8462" max="8462" width="3.5" style="224" customWidth="1"/>
    <col min="8463" max="8705" width="10" style="224"/>
    <col min="8706" max="8708" width="0" style="224" hidden="1" customWidth="1"/>
    <col min="8709" max="8709" width="34.875" style="224" customWidth="1"/>
    <col min="8710" max="8717" width="13.5" style="224" customWidth="1"/>
    <col min="8718" max="8718" width="3.5" style="224" customWidth="1"/>
    <col min="8719" max="8961" width="10" style="224"/>
    <col min="8962" max="8964" width="0" style="224" hidden="1" customWidth="1"/>
    <col min="8965" max="8965" width="34.875" style="224" customWidth="1"/>
    <col min="8966" max="8973" width="13.5" style="224" customWidth="1"/>
    <col min="8974" max="8974" width="3.5" style="224" customWidth="1"/>
    <col min="8975" max="9217" width="10" style="224"/>
    <col min="9218" max="9220" width="0" style="224" hidden="1" customWidth="1"/>
    <col min="9221" max="9221" width="34.875" style="224" customWidth="1"/>
    <col min="9222" max="9229" width="13.5" style="224" customWidth="1"/>
    <col min="9230" max="9230" width="3.5" style="224" customWidth="1"/>
    <col min="9231" max="9473" width="10" style="224"/>
    <col min="9474" max="9476" width="0" style="224" hidden="1" customWidth="1"/>
    <col min="9477" max="9477" width="34.875" style="224" customWidth="1"/>
    <col min="9478" max="9485" width="13.5" style="224" customWidth="1"/>
    <col min="9486" max="9486" width="3.5" style="224" customWidth="1"/>
    <col min="9487" max="9729" width="10" style="224"/>
    <col min="9730" max="9732" width="0" style="224" hidden="1" customWidth="1"/>
    <col min="9733" max="9733" width="34.875" style="224" customWidth="1"/>
    <col min="9734" max="9741" width="13.5" style="224" customWidth="1"/>
    <col min="9742" max="9742" width="3.5" style="224" customWidth="1"/>
    <col min="9743" max="9985" width="10" style="224"/>
    <col min="9986" max="9988" width="0" style="224" hidden="1" customWidth="1"/>
    <col min="9989" max="9989" width="34.875" style="224" customWidth="1"/>
    <col min="9990" max="9997" width="13.5" style="224" customWidth="1"/>
    <col min="9998" max="9998" width="3.5" style="224" customWidth="1"/>
    <col min="9999" max="10241" width="10" style="224"/>
    <col min="10242" max="10244" width="0" style="224" hidden="1" customWidth="1"/>
    <col min="10245" max="10245" width="34.875" style="224" customWidth="1"/>
    <col min="10246" max="10253" width="13.5" style="224" customWidth="1"/>
    <col min="10254" max="10254" width="3.5" style="224" customWidth="1"/>
    <col min="10255" max="10497" width="10" style="224"/>
    <col min="10498" max="10500" width="0" style="224" hidden="1" customWidth="1"/>
    <col min="10501" max="10501" width="34.875" style="224" customWidth="1"/>
    <col min="10502" max="10509" width="13.5" style="224" customWidth="1"/>
    <col min="10510" max="10510" width="3.5" style="224" customWidth="1"/>
    <col min="10511" max="10753" width="10" style="224"/>
    <col min="10754" max="10756" width="0" style="224" hidden="1" customWidth="1"/>
    <col min="10757" max="10757" width="34.875" style="224" customWidth="1"/>
    <col min="10758" max="10765" width="13.5" style="224" customWidth="1"/>
    <col min="10766" max="10766" width="3.5" style="224" customWidth="1"/>
    <col min="10767" max="11009" width="10" style="224"/>
    <col min="11010" max="11012" width="0" style="224" hidden="1" customWidth="1"/>
    <col min="11013" max="11013" width="34.875" style="224" customWidth="1"/>
    <col min="11014" max="11021" width="13.5" style="224" customWidth="1"/>
    <col min="11022" max="11022" width="3.5" style="224" customWidth="1"/>
    <col min="11023" max="11265" width="10" style="224"/>
    <col min="11266" max="11268" width="0" style="224" hidden="1" customWidth="1"/>
    <col min="11269" max="11269" width="34.875" style="224" customWidth="1"/>
    <col min="11270" max="11277" width="13.5" style="224" customWidth="1"/>
    <col min="11278" max="11278" width="3.5" style="224" customWidth="1"/>
    <col min="11279" max="11521" width="10" style="224"/>
    <col min="11522" max="11524" width="0" style="224" hidden="1" customWidth="1"/>
    <col min="11525" max="11525" width="34.875" style="224" customWidth="1"/>
    <col min="11526" max="11533" width="13.5" style="224" customWidth="1"/>
    <col min="11534" max="11534" width="3.5" style="224" customWidth="1"/>
    <col min="11535" max="11777" width="10" style="224"/>
    <col min="11778" max="11780" width="0" style="224" hidden="1" customWidth="1"/>
    <col min="11781" max="11781" width="34.875" style="224" customWidth="1"/>
    <col min="11782" max="11789" width="13.5" style="224" customWidth="1"/>
    <col min="11790" max="11790" width="3.5" style="224" customWidth="1"/>
    <col min="11791" max="12033" width="10" style="224"/>
    <col min="12034" max="12036" width="0" style="224" hidden="1" customWidth="1"/>
    <col min="12037" max="12037" width="34.875" style="224" customWidth="1"/>
    <col min="12038" max="12045" width="13.5" style="224" customWidth="1"/>
    <col min="12046" max="12046" width="3.5" style="224" customWidth="1"/>
    <col min="12047" max="12289" width="10" style="224"/>
    <col min="12290" max="12292" width="0" style="224" hidden="1" customWidth="1"/>
    <col min="12293" max="12293" width="34.875" style="224" customWidth="1"/>
    <col min="12294" max="12301" width="13.5" style="224" customWidth="1"/>
    <col min="12302" max="12302" width="3.5" style="224" customWidth="1"/>
    <col min="12303" max="12545" width="10" style="224"/>
    <col min="12546" max="12548" width="0" style="224" hidden="1" customWidth="1"/>
    <col min="12549" max="12549" width="34.875" style="224" customWidth="1"/>
    <col min="12550" max="12557" width="13.5" style="224" customWidth="1"/>
    <col min="12558" max="12558" width="3.5" style="224" customWidth="1"/>
    <col min="12559" max="12801" width="10" style="224"/>
    <col min="12802" max="12804" width="0" style="224" hidden="1" customWidth="1"/>
    <col min="12805" max="12805" width="34.875" style="224" customWidth="1"/>
    <col min="12806" max="12813" width="13.5" style="224" customWidth="1"/>
    <col min="12814" max="12814" width="3.5" style="224" customWidth="1"/>
    <col min="12815" max="13057" width="10" style="224"/>
    <col min="13058" max="13060" width="0" style="224" hidden="1" customWidth="1"/>
    <col min="13061" max="13061" width="34.875" style="224" customWidth="1"/>
    <col min="13062" max="13069" width="13.5" style="224" customWidth="1"/>
    <col min="13070" max="13070" width="3.5" style="224" customWidth="1"/>
    <col min="13071" max="13313" width="10" style="224"/>
    <col min="13314" max="13316" width="0" style="224" hidden="1" customWidth="1"/>
    <col min="13317" max="13317" width="34.875" style="224" customWidth="1"/>
    <col min="13318" max="13325" width="13.5" style="224" customWidth="1"/>
    <col min="13326" max="13326" width="3.5" style="224" customWidth="1"/>
    <col min="13327" max="13569" width="10" style="224"/>
    <col min="13570" max="13572" width="0" style="224" hidden="1" customWidth="1"/>
    <col min="13573" max="13573" width="34.875" style="224" customWidth="1"/>
    <col min="13574" max="13581" width="13.5" style="224" customWidth="1"/>
    <col min="13582" max="13582" width="3.5" style="224" customWidth="1"/>
    <col min="13583" max="13825" width="10" style="224"/>
    <col min="13826" max="13828" width="0" style="224" hidden="1" customWidth="1"/>
    <col min="13829" max="13829" width="34.875" style="224" customWidth="1"/>
    <col min="13830" max="13837" width="13.5" style="224" customWidth="1"/>
    <col min="13838" max="13838" width="3.5" style="224" customWidth="1"/>
    <col min="13839" max="14081" width="10" style="224"/>
    <col min="14082" max="14084" width="0" style="224" hidden="1" customWidth="1"/>
    <col min="14085" max="14085" width="34.875" style="224" customWidth="1"/>
    <col min="14086" max="14093" width="13.5" style="224" customWidth="1"/>
    <col min="14094" max="14094" width="3.5" style="224" customWidth="1"/>
    <col min="14095" max="14337" width="10" style="224"/>
    <col min="14338" max="14340" width="0" style="224" hidden="1" customWidth="1"/>
    <col min="14341" max="14341" width="34.875" style="224" customWidth="1"/>
    <col min="14342" max="14349" width="13.5" style="224" customWidth="1"/>
    <col min="14350" max="14350" width="3.5" style="224" customWidth="1"/>
    <col min="14351" max="14593" width="10" style="224"/>
    <col min="14594" max="14596" width="0" style="224" hidden="1" customWidth="1"/>
    <col min="14597" max="14597" width="34.875" style="224" customWidth="1"/>
    <col min="14598" max="14605" width="13.5" style="224" customWidth="1"/>
    <col min="14606" max="14606" width="3.5" style="224" customWidth="1"/>
    <col min="14607" max="14849" width="10" style="224"/>
    <col min="14850" max="14852" width="0" style="224" hidden="1" customWidth="1"/>
    <col min="14853" max="14853" width="34.875" style="224" customWidth="1"/>
    <col min="14854" max="14861" width="13.5" style="224" customWidth="1"/>
    <col min="14862" max="14862" width="3.5" style="224" customWidth="1"/>
    <col min="14863" max="15105" width="10" style="224"/>
    <col min="15106" max="15108" width="0" style="224" hidden="1" customWidth="1"/>
    <col min="15109" max="15109" width="34.875" style="224" customWidth="1"/>
    <col min="15110" max="15117" width="13.5" style="224" customWidth="1"/>
    <col min="15118" max="15118" width="3.5" style="224" customWidth="1"/>
    <col min="15119" max="15361" width="10" style="224"/>
    <col min="15362" max="15364" width="0" style="224" hidden="1" customWidth="1"/>
    <col min="15365" max="15365" width="34.875" style="224" customWidth="1"/>
    <col min="15366" max="15373" width="13.5" style="224" customWidth="1"/>
    <col min="15374" max="15374" width="3.5" style="224" customWidth="1"/>
    <col min="15375" max="15617" width="10" style="224"/>
    <col min="15618" max="15620" width="0" style="224" hidden="1" customWidth="1"/>
    <col min="15621" max="15621" width="34.875" style="224" customWidth="1"/>
    <col min="15622" max="15629" width="13.5" style="224" customWidth="1"/>
    <col min="15630" max="15630" width="3.5" style="224" customWidth="1"/>
    <col min="15631" max="15873" width="10" style="224"/>
    <col min="15874" max="15876" width="0" style="224" hidden="1" customWidth="1"/>
    <col min="15877" max="15877" width="34.875" style="224" customWidth="1"/>
    <col min="15878" max="15885" width="13.5" style="224" customWidth="1"/>
    <col min="15886" max="15886" width="3.5" style="224" customWidth="1"/>
    <col min="15887" max="16129" width="10" style="224"/>
    <col min="16130" max="16132" width="0" style="224" hidden="1" customWidth="1"/>
    <col min="16133" max="16133" width="34.875" style="224" customWidth="1"/>
    <col min="16134" max="16141" width="13.5" style="224" customWidth="1"/>
    <col min="16142" max="16142" width="3.5" style="224" customWidth="1"/>
    <col min="16143" max="16384" width="10" style="224"/>
  </cols>
  <sheetData>
    <row r="1" spans="1:15" ht="18">
      <c r="I1" s="225" t="s">
        <v>131</v>
      </c>
    </row>
    <row r="2" spans="1:15" ht="18">
      <c r="I2" s="225" t="s">
        <v>241</v>
      </c>
    </row>
    <row r="3" spans="1:15" ht="15">
      <c r="I3" s="226" t="s">
        <v>321</v>
      </c>
    </row>
    <row r="6" spans="1:15">
      <c r="E6" s="227" t="s">
        <v>13</v>
      </c>
      <c r="F6" s="227" t="s">
        <v>13</v>
      </c>
      <c r="G6" s="227" t="s">
        <v>13</v>
      </c>
      <c r="H6" s="227" t="s">
        <v>13</v>
      </c>
      <c r="I6" s="227" t="s">
        <v>13</v>
      </c>
      <c r="J6" s="227" t="s">
        <v>13</v>
      </c>
      <c r="K6" s="227" t="s">
        <v>13</v>
      </c>
      <c r="L6" s="227" t="s">
        <v>13</v>
      </c>
      <c r="M6" s="228" t="s">
        <v>263</v>
      </c>
      <c r="O6" s="228" t="s">
        <v>263</v>
      </c>
    </row>
    <row r="7" spans="1:15">
      <c r="E7" s="229" t="s">
        <v>264</v>
      </c>
      <c r="F7" s="229" t="s">
        <v>265</v>
      </c>
      <c r="G7" s="230" t="s">
        <v>266</v>
      </c>
      <c r="H7" s="230" t="s">
        <v>267</v>
      </c>
      <c r="I7" s="230" t="s">
        <v>268</v>
      </c>
      <c r="J7" s="230" t="s">
        <v>269</v>
      </c>
      <c r="K7" s="230" t="s">
        <v>270</v>
      </c>
      <c r="L7" s="229" t="s">
        <v>271</v>
      </c>
      <c r="M7" s="229" t="s">
        <v>300</v>
      </c>
      <c r="O7" s="230" t="s">
        <v>289</v>
      </c>
    </row>
    <row r="9" spans="1:15">
      <c r="A9" s="224" t="s">
        <v>242</v>
      </c>
      <c r="D9" s="231" t="s">
        <v>272</v>
      </c>
      <c r="E9" s="232">
        <f>+'Comparison Summary - Actual'!$I$10</f>
        <v>13.38</v>
      </c>
      <c r="F9" s="232">
        <v>10.82</v>
      </c>
      <c r="G9" s="233">
        <f>ROUND('Comparison Summary - Actual'!K10,8)</f>
        <v>9.99</v>
      </c>
      <c r="H9" s="233">
        <f>ROUND('Comparison Summary - Actual'!L10,8)</f>
        <v>8.5</v>
      </c>
      <c r="I9" s="233">
        <f>ROUND('Comparison Summary - Actual'!M10,8)</f>
        <v>7.81</v>
      </c>
      <c r="J9" s="233">
        <f>ROUND('Comparison Summary - Actual'!N10,8)</f>
        <v>7.77</v>
      </c>
      <c r="K9" s="233">
        <f>ROUND('Comparison Summary - Actual'!O10,8)</f>
        <v>7.6</v>
      </c>
      <c r="L9" s="233">
        <f>ROUND('Comparison Summary - Actual'!P10,8)</f>
        <v>7.55</v>
      </c>
      <c r="M9" s="233">
        <f>ROUND('Comparison Summary - Actual'!Q10,8)</f>
        <v>7.54</v>
      </c>
      <c r="O9" s="233">
        <f>+M9-E9</f>
        <v>-5.8400000000000007</v>
      </c>
    </row>
    <row r="10" spans="1:15">
      <c r="O10" s="236">
        <f>+O9/E9</f>
        <v>-0.43647234678624819</v>
      </c>
    </row>
    <row r="11" spans="1:15">
      <c r="A11" s="224" t="s">
        <v>243</v>
      </c>
      <c r="D11" s="231" t="s">
        <v>273</v>
      </c>
    </row>
    <row r="12" spans="1:15">
      <c r="A12" s="224" t="s">
        <v>244</v>
      </c>
      <c r="D12" s="234" t="s">
        <v>274</v>
      </c>
      <c r="E12" s="235">
        <f>21481625+398210+265470</f>
        <v>22145305</v>
      </c>
      <c r="F12" s="235">
        <v>19577295</v>
      </c>
      <c r="G12" s="235">
        <v>19650505</v>
      </c>
      <c r="H12" s="235">
        <v>18504791</v>
      </c>
      <c r="I12" s="235">
        <v>18734642</v>
      </c>
      <c r="J12" s="235">
        <v>21582391</v>
      </c>
      <c r="K12" s="235">
        <v>23758747</v>
      </c>
      <c r="L12" s="235" t="e">
        <f>+'Comparison Summary - Actual'!P13</f>
        <v>#REF!</v>
      </c>
      <c r="M12" s="235" t="e">
        <f>+'Comparison Summary - Actual'!Q13</f>
        <v>#REF!</v>
      </c>
      <c r="O12" s="235" t="e">
        <f>+M12-E12</f>
        <v>#REF!</v>
      </c>
    </row>
    <row r="13" spans="1:15">
      <c r="F13" s="236">
        <f t="shared" ref="F13:M13" si="0">+(F12-E12)/E12</f>
        <v>-0.11596182576848682</v>
      </c>
      <c r="G13" s="236">
        <f t="shared" si="0"/>
        <v>3.7395360288538329E-3</v>
      </c>
      <c r="H13" s="236">
        <f t="shared" si="0"/>
        <v>-5.8304557567350049E-2</v>
      </c>
      <c r="I13" s="236">
        <f t="shared" si="0"/>
        <v>1.2421161633222445E-2</v>
      </c>
      <c r="J13" s="236">
        <f t="shared" si="0"/>
        <v>0.15200445250034669</v>
      </c>
      <c r="K13" s="236">
        <f t="shared" si="0"/>
        <v>0.10083942969988821</v>
      </c>
      <c r="L13" s="236" t="e">
        <f t="shared" si="0"/>
        <v>#REF!</v>
      </c>
      <c r="M13" s="236" t="e">
        <f t="shared" si="0"/>
        <v>#REF!</v>
      </c>
      <c r="O13" s="236" t="e">
        <f>+O12/E12</f>
        <v>#REF!</v>
      </c>
    </row>
    <row r="14" spans="1:15">
      <c r="H14" s="236"/>
      <c r="I14" s="236"/>
      <c r="J14" s="236"/>
      <c r="K14" s="236"/>
      <c r="L14" s="236"/>
      <c r="M14" s="236"/>
      <c r="O14" s="236"/>
    </row>
    <row r="15" spans="1:15">
      <c r="A15" s="224" t="s">
        <v>245</v>
      </c>
      <c r="D15" s="234" t="s">
        <v>275</v>
      </c>
      <c r="E15" s="235">
        <v>86633</v>
      </c>
      <c r="F15" s="235">
        <v>0</v>
      </c>
      <c r="G15" s="235">
        <v>62000</v>
      </c>
      <c r="H15" s="235">
        <v>150000</v>
      </c>
      <c r="I15" s="235">
        <v>265000</v>
      </c>
      <c r="J15" s="235">
        <v>1317000</v>
      </c>
      <c r="K15" s="235">
        <v>1253230</v>
      </c>
      <c r="L15" s="235" t="e">
        <f>+'Comparison Summary - Actual'!P14</f>
        <v>#REF!</v>
      </c>
      <c r="M15" s="235" t="e">
        <f>+'Comparison Summary - Actual'!Q14</f>
        <v>#REF!</v>
      </c>
      <c r="O15" s="235" t="e">
        <f>+M15-E15</f>
        <v>#REF!</v>
      </c>
    </row>
    <row r="17" spans="1:15">
      <c r="A17" s="224" t="s">
        <v>246</v>
      </c>
      <c r="D17" s="234" t="s">
        <v>276</v>
      </c>
      <c r="E17" s="235">
        <v>0</v>
      </c>
      <c r="F17" s="235">
        <v>442222</v>
      </c>
      <c r="G17" s="235">
        <v>400000</v>
      </c>
      <c r="H17" s="235">
        <v>642200</v>
      </c>
      <c r="I17" s="235">
        <v>853964.46</v>
      </c>
      <c r="J17" s="235">
        <v>993000</v>
      </c>
      <c r="K17" s="235">
        <v>800000</v>
      </c>
      <c r="L17" s="235" t="e">
        <f>+'Comparison Summary - Actual'!P15</f>
        <v>#REF!</v>
      </c>
      <c r="M17" s="235" t="e">
        <f>+'Comparison Summary - Actual'!Q15</f>
        <v>#REF!</v>
      </c>
      <c r="O17" s="235" t="e">
        <f>+M17-E17</f>
        <v>#REF!</v>
      </c>
    </row>
    <row r="18" spans="1:15" ht="15.75">
      <c r="H18" s="237"/>
    </row>
    <row r="19" spans="1:15">
      <c r="A19" s="224" t="s">
        <v>247</v>
      </c>
      <c r="D19" s="234" t="s">
        <v>277</v>
      </c>
      <c r="E19" s="235">
        <v>5101031</v>
      </c>
      <c r="F19" s="235">
        <v>5717380</v>
      </c>
      <c r="G19" s="235">
        <v>6090082.5</v>
      </c>
      <c r="H19" s="235">
        <v>7479592.3499999996</v>
      </c>
      <c r="I19" s="235">
        <v>8224184</v>
      </c>
      <c r="J19" s="235">
        <v>9827935.0999999996</v>
      </c>
      <c r="K19" s="235">
        <v>10348943.82</v>
      </c>
      <c r="L19" s="235" t="e">
        <f>+'Comparison Summary - Actual'!P16</f>
        <v>#REF!</v>
      </c>
      <c r="M19" s="235" t="e">
        <f>+'Comparison Summary - Actual'!Q16</f>
        <v>#REF!</v>
      </c>
      <c r="O19" s="235" t="e">
        <f>+M19-E19</f>
        <v>#REF!</v>
      </c>
    </row>
    <row r="20" spans="1:15">
      <c r="F20" s="236">
        <f t="shared" ref="F20:M20" si="1">+(F19-E19)/E19</f>
        <v>0.12082831882417495</v>
      </c>
      <c r="G20" s="236">
        <f t="shared" si="1"/>
        <v>6.5187638393809755E-2</v>
      </c>
      <c r="H20" s="236">
        <f t="shared" si="1"/>
        <v>0.22815944611587768</v>
      </c>
      <c r="I20" s="236">
        <f t="shared" si="1"/>
        <v>9.9549763564320506E-2</v>
      </c>
      <c r="J20" s="236">
        <f t="shared" si="1"/>
        <v>0.1950042824917341</v>
      </c>
      <c r="K20" s="236">
        <f t="shared" si="1"/>
        <v>5.3013040348628339E-2</v>
      </c>
      <c r="L20" s="236" t="e">
        <f t="shared" si="1"/>
        <v>#REF!</v>
      </c>
      <c r="M20" s="236" t="e">
        <f t="shared" si="1"/>
        <v>#REF!</v>
      </c>
      <c r="O20" s="236" t="e">
        <f>+O19/E19</f>
        <v>#REF!</v>
      </c>
    </row>
    <row r="21" spans="1:15">
      <c r="H21" s="236"/>
      <c r="I21" s="236"/>
      <c r="J21" s="236"/>
      <c r="K21" s="236"/>
      <c r="L21" s="236"/>
      <c r="M21" s="236"/>
      <c r="O21" s="236"/>
    </row>
    <row r="22" spans="1:15">
      <c r="A22" s="224" t="s">
        <v>248</v>
      </c>
      <c r="D22" s="234" t="s">
        <v>278</v>
      </c>
      <c r="E22" s="235">
        <f>28435042-SUM(E12:E21)</f>
        <v>1102073</v>
      </c>
      <c r="F22" s="235">
        <v>1824531</v>
      </c>
      <c r="G22" s="235">
        <v>737889</v>
      </c>
      <c r="H22" s="235">
        <v>783546.85</v>
      </c>
      <c r="I22" s="235">
        <v>1118200</v>
      </c>
      <c r="J22" s="235">
        <v>1083516.04</v>
      </c>
      <c r="K22" s="235">
        <v>651452</v>
      </c>
      <c r="L22" s="235" t="e">
        <f>+'Comparison Summary - Actual'!P17</f>
        <v>#REF!</v>
      </c>
      <c r="M22" s="235" t="e">
        <f>+'Comparison Summary - Actual'!Q17</f>
        <v>#REF!</v>
      </c>
      <c r="O22" s="235" t="e">
        <f>+M22-E22</f>
        <v>#REF!</v>
      </c>
    </row>
    <row r="23" spans="1:15" ht="15.75">
      <c r="H23" s="237"/>
    </row>
    <row r="24" spans="1:15">
      <c r="D24" s="231" t="s">
        <v>250</v>
      </c>
      <c r="E24" s="238">
        <f t="shared" ref="E24:M24" si="2">+E22+E19+E17+E15+E12</f>
        <v>28435042</v>
      </c>
      <c r="F24" s="238">
        <f t="shared" si="2"/>
        <v>27561428</v>
      </c>
      <c r="G24" s="238">
        <f t="shared" si="2"/>
        <v>26940476.5</v>
      </c>
      <c r="H24" s="238">
        <f t="shared" si="2"/>
        <v>27560130.199999999</v>
      </c>
      <c r="I24" s="238">
        <f t="shared" si="2"/>
        <v>29195990.460000001</v>
      </c>
      <c r="J24" s="238">
        <f t="shared" si="2"/>
        <v>34803842.140000001</v>
      </c>
      <c r="K24" s="238">
        <f t="shared" si="2"/>
        <v>36812372.82</v>
      </c>
      <c r="L24" s="238" t="e">
        <f t="shared" si="2"/>
        <v>#REF!</v>
      </c>
      <c r="M24" s="238" t="e">
        <f t="shared" si="2"/>
        <v>#REF!</v>
      </c>
      <c r="O24" s="238" t="e">
        <f>+O22+O19+O17+O15+O12</f>
        <v>#REF!</v>
      </c>
    </row>
    <row r="25" spans="1:15">
      <c r="F25" s="236">
        <f>+(F24-E24)/E24</f>
        <v>-3.0723147868042536E-2</v>
      </c>
      <c r="G25" s="236">
        <f>+(G24-F24)/F24</f>
        <v>-2.2529728866007959E-2</v>
      </c>
      <c r="H25" s="236">
        <f t="shared" ref="H25:M25" si="3">+(H24-G24)/G24</f>
        <v>2.3000844101625274E-2</v>
      </c>
      <c r="I25" s="236">
        <f t="shared" si="3"/>
        <v>5.9356042519712104E-2</v>
      </c>
      <c r="J25" s="236">
        <f t="shared" si="3"/>
        <v>0.19207608961521766</v>
      </c>
      <c r="K25" s="236">
        <f t="shared" si="3"/>
        <v>5.7710027298727415E-2</v>
      </c>
      <c r="L25" s="236" t="e">
        <f t="shared" si="3"/>
        <v>#REF!</v>
      </c>
      <c r="M25" s="236" t="e">
        <f t="shared" si="3"/>
        <v>#REF!</v>
      </c>
      <c r="O25" s="236" t="e">
        <f>+O24/E24</f>
        <v>#REF!</v>
      </c>
    </row>
    <row r="26" spans="1:15" ht="15.75">
      <c r="A26" s="224" t="s">
        <v>251</v>
      </c>
      <c r="D26" s="231" t="s">
        <v>279</v>
      </c>
      <c r="F26" s="237"/>
      <c r="G26" s="237"/>
      <c r="H26" s="237"/>
      <c r="I26" s="237"/>
      <c r="J26" s="237"/>
      <c r="K26" s="237"/>
      <c r="L26" s="237"/>
      <c r="M26" s="237"/>
      <c r="O26" s="237"/>
    </row>
    <row r="27" spans="1:15">
      <c r="A27" s="224" t="s">
        <v>252</v>
      </c>
      <c r="D27" s="234" t="s">
        <v>280</v>
      </c>
      <c r="E27" s="235">
        <v>8808311</v>
      </c>
      <c r="F27" s="235">
        <v>9305793</v>
      </c>
      <c r="G27" s="235">
        <v>9883888</v>
      </c>
      <c r="H27" s="235">
        <v>10711019</v>
      </c>
      <c r="I27" s="235">
        <v>11888298.609999999</v>
      </c>
      <c r="J27" s="235">
        <v>16144605.109999999</v>
      </c>
      <c r="K27" s="235">
        <v>18189539.66</v>
      </c>
      <c r="L27" s="235">
        <f>+'Comparison Summary - Actual'!P30</f>
        <v>0</v>
      </c>
      <c r="M27" s="235">
        <f>+'Comparison Summary - Actual'!Q30</f>
        <v>0</v>
      </c>
      <c r="O27" s="235">
        <f>+M27-E27</f>
        <v>-8808311</v>
      </c>
    </row>
    <row r="28" spans="1:15">
      <c r="F28" s="236">
        <f>+(F27-E27)/E27</f>
        <v>5.6478705168334767E-2</v>
      </c>
      <c r="G28" s="236">
        <f>+(G27-F27)/F27</f>
        <v>6.2122056658685615E-2</v>
      </c>
      <c r="H28" s="236">
        <f t="shared" ref="H28:M28" si="4">+(H27-G27)/G27</f>
        <v>8.368478072596533E-2</v>
      </c>
      <c r="I28" s="236">
        <f t="shared" si="4"/>
        <v>0.10991294198992639</v>
      </c>
      <c r="J28" s="236">
        <f t="shared" si="4"/>
        <v>0.35802486458573235</v>
      </c>
      <c r="K28" s="236">
        <f t="shared" si="4"/>
        <v>0.12666364621909298</v>
      </c>
      <c r="L28" s="236">
        <f t="shared" si="4"/>
        <v>-1</v>
      </c>
      <c r="M28" s="236" t="e">
        <f t="shared" si="4"/>
        <v>#DIV/0!</v>
      </c>
      <c r="O28" s="236">
        <f>+O27/E27</f>
        <v>-1</v>
      </c>
    </row>
    <row r="29" spans="1:15" ht="15.75">
      <c r="F29" s="237"/>
      <c r="G29" s="237"/>
      <c r="H29" s="237"/>
      <c r="I29" s="237"/>
      <c r="J29" s="237"/>
      <c r="K29" s="237"/>
      <c r="L29" s="237"/>
      <c r="M29" s="237"/>
      <c r="O29" s="237"/>
    </row>
    <row r="30" spans="1:15">
      <c r="A30" s="224" t="s">
        <v>253</v>
      </c>
      <c r="D30" s="234" t="s">
        <v>281</v>
      </c>
      <c r="E30" s="235">
        <f>16438666-E33</f>
        <v>5515832</v>
      </c>
      <c r="F30" s="235">
        <f>16112944-F33</f>
        <v>4800535</v>
      </c>
      <c r="G30" s="235">
        <v>5565711.0700000003</v>
      </c>
      <c r="H30" s="235">
        <v>5702401.5899999999</v>
      </c>
      <c r="I30" s="235">
        <v>6479706.3499999996</v>
      </c>
      <c r="J30" s="235">
        <v>7678830.3300000001</v>
      </c>
      <c r="K30" s="235">
        <v>8768573.6300000008</v>
      </c>
      <c r="L30" s="235">
        <f>+'Comparison Summary - Actual'!P124</f>
        <v>0</v>
      </c>
      <c r="M30" s="235">
        <f>+'Comparison Summary - Actual'!Q124</f>
        <v>0</v>
      </c>
      <c r="O30" s="235">
        <f>+M30-E30</f>
        <v>-5515832</v>
      </c>
    </row>
    <row r="31" spans="1:15">
      <c r="F31" s="236">
        <f>+(F30-E30)/E30</f>
        <v>-0.12968070818690636</v>
      </c>
      <c r="G31" s="236">
        <f>+(G30-F30)/F30</f>
        <v>0.15939391546983833</v>
      </c>
      <c r="H31" s="236">
        <f t="shared" ref="H31:M31" si="5">+(H30-G30)/G30</f>
        <v>2.4559399200001868E-2</v>
      </c>
      <c r="I31" s="236">
        <f t="shared" si="5"/>
        <v>0.1363118236644571</v>
      </c>
      <c r="J31" s="236">
        <f t="shared" si="5"/>
        <v>0.18505838308552369</v>
      </c>
      <c r="K31" s="236">
        <f t="shared" si="5"/>
        <v>0.14191527266106435</v>
      </c>
      <c r="L31" s="236">
        <f t="shared" si="5"/>
        <v>-1</v>
      </c>
      <c r="M31" s="236" t="e">
        <f t="shared" si="5"/>
        <v>#DIV/0!</v>
      </c>
      <c r="O31" s="236">
        <f>+O30/E30</f>
        <v>-1</v>
      </c>
    </row>
    <row r="32" spans="1:15" ht="15.75">
      <c r="F32" s="237"/>
      <c r="G32" s="237"/>
      <c r="H32" s="237"/>
      <c r="I32" s="237"/>
      <c r="J32" s="237"/>
      <c r="K32" s="237"/>
      <c r="L32" s="237"/>
      <c r="M32" s="237"/>
      <c r="O32" s="237"/>
    </row>
    <row r="33" spans="1:15">
      <c r="A33" s="224" t="s">
        <v>254</v>
      </c>
      <c r="D33" s="234" t="s">
        <v>282</v>
      </c>
      <c r="E33" s="235">
        <f>8331354+2591480</f>
        <v>10922834</v>
      </c>
      <c r="F33" s="235">
        <f>8312409+3000000</f>
        <v>11312409</v>
      </c>
      <c r="G33" s="235">
        <v>11055812</v>
      </c>
      <c r="H33" s="235">
        <v>10056104</v>
      </c>
      <c r="I33" s="235">
        <v>8694228</v>
      </c>
      <c r="J33" s="235">
        <v>7680000</v>
      </c>
      <c r="K33" s="235">
        <v>7592560.6799999997</v>
      </c>
      <c r="L33" s="235">
        <f>+'Comparison Summary - Actual'!P129</f>
        <v>0</v>
      </c>
      <c r="M33" s="235">
        <f>+'Comparison Summary - Actual'!Q129</f>
        <v>0</v>
      </c>
      <c r="N33" s="239" t="s">
        <v>106</v>
      </c>
      <c r="O33" s="235">
        <f>+M33-E33</f>
        <v>-10922834</v>
      </c>
    </row>
    <row r="34" spans="1:15">
      <c r="F34" s="236">
        <f>+(F33-E33)/E33</f>
        <v>3.5666110095603394E-2</v>
      </c>
      <c r="G34" s="236">
        <f>+(G33-F33)/F33</f>
        <v>-2.2682790199682491E-2</v>
      </c>
      <c r="H34" s="236">
        <f t="shared" ref="H34:M34" si="6">+(H33-G33)/G33</f>
        <v>-9.042375177870246E-2</v>
      </c>
      <c r="I34" s="236">
        <f t="shared" si="6"/>
        <v>-0.13542779589391676</v>
      </c>
      <c r="J34" s="236">
        <f t="shared" si="6"/>
        <v>-0.11665532580926104</v>
      </c>
      <c r="K34" s="236">
        <f t="shared" si="6"/>
        <v>-1.1385328125000038E-2</v>
      </c>
      <c r="L34" s="236">
        <f t="shared" si="6"/>
        <v>-1</v>
      </c>
      <c r="M34" s="236" t="e">
        <f t="shared" si="6"/>
        <v>#DIV/0!</v>
      </c>
      <c r="O34" s="236">
        <f>+O33/E33</f>
        <v>-1</v>
      </c>
    </row>
    <row r="35" spans="1:15" ht="15.75">
      <c r="F35" s="237"/>
      <c r="G35" s="237"/>
      <c r="H35" s="237"/>
      <c r="I35" s="237"/>
      <c r="J35" s="237"/>
      <c r="K35" s="237"/>
      <c r="L35" s="237"/>
      <c r="M35" s="237"/>
      <c r="O35" s="237"/>
    </row>
    <row r="36" spans="1:15">
      <c r="D36" s="231" t="s">
        <v>283</v>
      </c>
      <c r="E36" s="238">
        <f>+E33+E30+E27</f>
        <v>25246977</v>
      </c>
      <c r="F36" s="238">
        <f>+F33+F30+F27</f>
        <v>25418737</v>
      </c>
      <c r="G36" s="238">
        <f t="shared" ref="G36:L36" si="7">+G33+G30+G27</f>
        <v>26505411.07</v>
      </c>
      <c r="H36" s="238">
        <f t="shared" si="7"/>
        <v>26469524.59</v>
      </c>
      <c r="I36" s="238">
        <f t="shared" si="7"/>
        <v>27062232.960000001</v>
      </c>
      <c r="J36" s="238">
        <f t="shared" si="7"/>
        <v>31503435.439999998</v>
      </c>
      <c r="K36" s="238">
        <f t="shared" si="7"/>
        <v>34550673.969999999</v>
      </c>
      <c r="L36" s="238">
        <f t="shared" si="7"/>
        <v>0</v>
      </c>
      <c r="M36" s="238">
        <f>+M33+M30+M27</f>
        <v>0</v>
      </c>
      <c r="O36" s="238">
        <f>+O33+O30+O27</f>
        <v>-25246977</v>
      </c>
    </row>
    <row r="37" spans="1:15">
      <c r="F37" s="236">
        <f>+(F36-E36)/E36</f>
        <v>6.8031907344788247E-3</v>
      </c>
      <c r="G37" s="236">
        <f>+(G36-F36)/F36</f>
        <v>4.275090733264994E-2</v>
      </c>
      <c r="H37" s="236">
        <f t="shared" ref="H37:M37" si="8">+(H36-G36)/G36</f>
        <v>-1.3539303316302217E-3</v>
      </c>
      <c r="I37" s="236">
        <f t="shared" si="8"/>
        <v>2.2392104851929304E-2</v>
      </c>
      <c r="J37" s="236">
        <f t="shared" si="8"/>
        <v>0.16411071793537604</v>
      </c>
      <c r="K37" s="236">
        <f t="shared" si="8"/>
        <v>9.6727181891118896E-2</v>
      </c>
      <c r="L37" s="236">
        <f t="shared" si="8"/>
        <v>-1</v>
      </c>
      <c r="M37" s="236" t="e">
        <f t="shared" si="8"/>
        <v>#DIV/0!</v>
      </c>
      <c r="O37" s="236">
        <f>+O36/E36</f>
        <v>-1</v>
      </c>
    </row>
    <row r="38" spans="1:15" ht="15.75">
      <c r="F38" s="237"/>
      <c r="G38" s="237"/>
      <c r="H38" s="237"/>
      <c r="I38" s="237"/>
      <c r="J38" s="237"/>
      <c r="K38" s="237"/>
      <c r="L38" s="237"/>
      <c r="M38" s="237"/>
      <c r="O38" s="237"/>
    </row>
    <row r="39" spans="1:15">
      <c r="A39" s="224" t="s">
        <v>256</v>
      </c>
      <c r="B39" s="224" t="s">
        <v>257</v>
      </c>
      <c r="D39" s="234" t="s">
        <v>284</v>
      </c>
      <c r="E39" s="235">
        <v>1381341</v>
      </c>
      <c r="F39" s="235">
        <v>1102702</v>
      </c>
      <c r="G39" s="235">
        <v>522174</v>
      </c>
      <c r="H39" s="235">
        <v>852125.41</v>
      </c>
      <c r="I39" s="235">
        <v>2198351.39</v>
      </c>
      <c r="J39" s="235">
        <v>10113206.5</v>
      </c>
      <c r="K39" s="235">
        <v>1764068</v>
      </c>
      <c r="L39" s="235">
        <f>+'Comparison Summary - Actual'!P135</f>
        <v>0</v>
      </c>
      <c r="M39" s="235">
        <f>+'Comparison Summary - Actual'!Q135</f>
        <v>0</v>
      </c>
      <c r="O39" s="235">
        <f>+M39-E39</f>
        <v>-1381341</v>
      </c>
    </row>
    <row r="40" spans="1:15">
      <c r="E40" s="240"/>
      <c r="F40" s="236">
        <f>+(F39-E39)/E39</f>
        <v>-0.20171630321549855</v>
      </c>
      <c r="G40" s="236">
        <f>+(G39-F39)/F39</f>
        <v>-0.52645955117520415</v>
      </c>
      <c r="H40" s="236">
        <f t="shared" ref="H40:M40" si="9">+(H39-G39)/G39</f>
        <v>0.63188019702244846</v>
      </c>
      <c r="I40" s="236">
        <f t="shared" si="9"/>
        <v>1.5798448963046412</v>
      </c>
      <c r="J40" s="236">
        <f t="shared" si="9"/>
        <v>3.6003594084201431</v>
      </c>
      <c r="K40" s="236">
        <f t="shared" si="9"/>
        <v>-0.82556788492354027</v>
      </c>
      <c r="L40" s="236">
        <f t="shared" si="9"/>
        <v>-1</v>
      </c>
      <c r="M40" s="236" t="e">
        <f t="shared" si="9"/>
        <v>#DIV/0!</v>
      </c>
      <c r="O40" s="236">
        <f>+O39/E39</f>
        <v>-1</v>
      </c>
    </row>
    <row r="41" spans="1:15" ht="15.75">
      <c r="F41" s="237"/>
      <c r="G41" s="237"/>
      <c r="H41" s="237"/>
      <c r="I41" s="237"/>
      <c r="J41" s="237"/>
      <c r="K41" s="237"/>
      <c r="L41" s="237"/>
      <c r="M41" s="237"/>
      <c r="O41" s="237"/>
    </row>
    <row r="42" spans="1:15">
      <c r="D42" s="231" t="s">
        <v>255</v>
      </c>
      <c r="E42" s="238">
        <f>+E39+E36</f>
        <v>26628318</v>
      </c>
      <c r="F42" s="238">
        <f>+F39+F36</f>
        <v>26521439</v>
      </c>
      <c r="G42" s="238">
        <f t="shared" ref="G42:L42" si="10">+G39+G36</f>
        <v>27027585.07</v>
      </c>
      <c r="H42" s="238">
        <f t="shared" si="10"/>
        <v>27321650</v>
      </c>
      <c r="I42" s="238">
        <f t="shared" si="10"/>
        <v>29260584.350000001</v>
      </c>
      <c r="J42" s="238">
        <f t="shared" si="10"/>
        <v>41616641.939999998</v>
      </c>
      <c r="K42" s="238">
        <f t="shared" si="10"/>
        <v>36314741.969999999</v>
      </c>
      <c r="L42" s="238">
        <f t="shared" si="10"/>
        <v>0</v>
      </c>
      <c r="M42" s="238">
        <f>+M39+M36</f>
        <v>0</v>
      </c>
      <c r="O42" s="238">
        <f>+O39+O36</f>
        <v>-26628318</v>
      </c>
    </row>
    <row r="43" spans="1:15">
      <c r="F43" s="236">
        <f>+(F42-E42)/E42</f>
        <v>-4.0137345513148823E-3</v>
      </c>
      <c r="G43" s="236">
        <f>+(G42-F42)/F42</f>
        <v>1.9084412048682588E-2</v>
      </c>
      <c r="H43" s="236">
        <f t="shared" ref="H43:M43" si="11">+(H42-G42)/G42</f>
        <v>1.0880177760550462E-2</v>
      </c>
      <c r="I43" s="236">
        <f t="shared" si="11"/>
        <v>7.0966956607671994E-2</v>
      </c>
      <c r="J43" s="236">
        <f t="shared" si="11"/>
        <v>0.42227651513049824</v>
      </c>
      <c r="K43" s="236">
        <f t="shared" si="11"/>
        <v>-0.12739855314717397</v>
      </c>
      <c r="L43" s="236">
        <f t="shared" si="11"/>
        <v>-1</v>
      </c>
      <c r="M43" s="236" t="e">
        <f t="shared" si="11"/>
        <v>#DIV/0!</v>
      </c>
      <c r="O43" s="236">
        <f>+O42/E42</f>
        <v>-1</v>
      </c>
    </row>
    <row r="44" spans="1:15" ht="15.75">
      <c r="F44" s="237"/>
      <c r="G44" s="237"/>
      <c r="H44" s="237"/>
      <c r="I44" s="237"/>
      <c r="J44" s="237"/>
      <c r="K44" s="237"/>
      <c r="L44" s="237"/>
      <c r="M44" s="237"/>
      <c r="O44" s="237"/>
    </row>
    <row r="45" spans="1:15">
      <c r="D45" s="241" t="s">
        <v>285</v>
      </c>
      <c r="E45" s="238">
        <f t="shared" ref="E45:L45" si="12">+E24-E42</f>
        <v>1806724</v>
      </c>
      <c r="F45" s="238">
        <f t="shared" si="12"/>
        <v>1039989</v>
      </c>
      <c r="G45" s="238">
        <f t="shared" si="12"/>
        <v>-87108.570000000298</v>
      </c>
      <c r="H45" s="238">
        <f t="shared" si="12"/>
        <v>238480.19999999925</v>
      </c>
      <c r="I45" s="238">
        <f t="shared" si="12"/>
        <v>-64593.890000000596</v>
      </c>
      <c r="J45" s="238">
        <f t="shared" si="12"/>
        <v>-6812799.799999997</v>
      </c>
      <c r="K45" s="238">
        <f t="shared" si="12"/>
        <v>497630.85000000149</v>
      </c>
      <c r="L45" s="238" t="e">
        <f t="shared" si="12"/>
        <v>#REF!</v>
      </c>
      <c r="M45" s="238" t="e">
        <f>+M24-M42</f>
        <v>#REF!</v>
      </c>
      <c r="O45" s="238" t="e">
        <f>+O24-O42</f>
        <v>#REF!</v>
      </c>
    </row>
    <row r="46" spans="1:15">
      <c r="F46" s="236">
        <f>+(F45-E45)/E45</f>
        <v>-0.42437859905552811</v>
      </c>
      <c r="G46" s="236">
        <f>+(G45-F45)/F45</f>
        <v>-1.0837591262984516</v>
      </c>
      <c r="H46" s="236">
        <f t="shared" ref="H46:M46" si="13">+(H45-G45)/G45</f>
        <v>-3.7377352193934357</v>
      </c>
      <c r="I46" s="236">
        <f t="shared" si="13"/>
        <v>-1.2708564065276731</v>
      </c>
      <c r="J46" s="236">
        <f t="shared" si="13"/>
        <v>104.47127290212642</v>
      </c>
      <c r="K46" s="236">
        <f t="shared" si="13"/>
        <v>-1.073043515824434</v>
      </c>
      <c r="L46" s="236" t="e">
        <f t="shared" si="13"/>
        <v>#REF!</v>
      </c>
      <c r="M46" s="236" t="e">
        <f t="shared" si="13"/>
        <v>#REF!</v>
      </c>
      <c r="O46" s="236" t="e">
        <f>+O45/E45</f>
        <v>#REF!</v>
      </c>
    </row>
    <row r="48" spans="1:15">
      <c r="D48" s="231" t="s">
        <v>286</v>
      </c>
      <c r="E48" s="235">
        <v>0</v>
      </c>
      <c r="F48" s="235">
        <v>0</v>
      </c>
      <c r="G48" s="235">
        <v>0</v>
      </c>
      <c r="H48" s="235">
        <v>0</v>
      </c>
      <c r="I48" s="235">
        <v>-242200</v>
      </c>
      <c r="J48" s="235">
        <v>0</v>
      </c>
      <c r="K48" s="235">
        <v>-640000</v>
      </c>
      <c r="L48" s="235" t="e">
        <f>SUM('Comparison Summary - Actual'!P141:P145)</f>
        <v>#REF!</v>
      </c>
      <c r="M48" s="235">
        <f>SUM('Comparison Summary - Actual'!Q141:Q145)</f>
        <v>-740000</v>
      </c>
      <c r="O48" s="235">
        <f>+M48-E48</f>
        <v>-740000</v>
      </c>
    </row>
    <row r="49" spans="4:15" ht="15.75">
      <c r="F49" s="237"/>
      <c r="G49" s="237"/>
      <c r="H49" s="237"/>
      <c r="I49" s="237"/>
      <c r="J49" s="237"/>
      <c r="K49" s="237"/>
      <c r="L49" s="237"/>
      <c r="M49" s="237"/>
      <c r="O49" s="237"/>
    </row>
    <row r="50" spans="4:15" ht="13.5" thickBot="1">
      <c r="D50" s="241" t="s">
        <v>287</v>
      </c>
      <c r="E50" s="242">
        <f>+E45+E48</f>
        <v>1806724</v>
      </c>
      <c r="F50" s="242">
        <f>+F45+F48</f>
        <v>1039989</v>
      </c>
      <c r="G50" s="242">
        <f t="shared" ref="G50:L50" si="14">+G45+G48</f>
        <v>-87108.570000000298</v>
      </c>
      <c r="H50" s="242">
        <f t="shared" si="14"/>
        <v>238480.19999999925</v>
      </c>
      <c r="I50" s="242">
        <f t="shared" si="14"/>
        <v>-306793.8900000006</v>
      </c>
      <c r="J50" s="242">
        <f t="shared" si="14"/>
        <v>-6812799.799999997</v>
      </c>
      <c r="K50" s="242">
        <f t="shared" si="14"/>
        <v>-142369.14999999851</v>
      </c>
      <c r="L50" s="242" t="e">
        <f t="shared" si="14"/>
        <v>#REF!</v>
      </c>
      <c r="M50" s="242" t="e">
        <f>+M45+M48</f>
        <v>#REF!</v>
      </c>
      <c r="O50" s="242" t="e">
        <f>+O45+O48</f>
        <v>#REF!</v>
      </c>
    </row>
    <row r="51" spans="4:15" ht="13.5" thickTop="1">
      <c r="F51" s="236">
        <f>+(F50-E50)/E50</f>
        <v>-0.42437859905552811</v>
      </c>
      <c r="G51" s="236">
        <f>+(G50-F50)/F50</f>
        <v>-1.0837591262984516</v>
      </c>
      <c r="H51" s="236">
        <f t="shared" ref="H51:M51" si="15">+(H50-G50)/G50</f>
        <v>-3.7377352193934357</v>
      </c>
      <c r="I51" s="236">
        <f t="shared" si="15"/>
        <v>-2.2864543471533549</v>
      </c>
      <c r="J51" s="236">
        <f t="shared" si="15"/>
        <v>21.206438987425674</v>
      </c>
      <c r="K51" s="236">
        <f t="shared" si="15"/>
        <v>-0.97910269578154951</v>
      </c>
      <c r="L51" s="236" t="e">
        <f t="shared" si="15"/>
        <v>#REF!</v>
      </c>
      <c r="M51" s="236" t="e">
        <f t="shared" si="15"/>
        <v>#REF!</v>
      </c>
      <c r="O51" s="236" t="e">
        <f>+O50/E50</f>
        <v>#REF!</v>
      </c>
    </row>
    <row r="54" spans="4:15">
      <c r="L54" s="243"/>
      <c r="M54" s="243"/>
      <c r="O54" s="243"/>
    </row>
    <row r="55" spans="4:15">
      <c r="D55" s="239" t="s">
        <v>288</v>
      </c>
    </row>
    <row r="58" spans="4:15">
      <c r="K58" s="244" t="e">
        <f>+K50-'Comparison Summary - Actual'!O147</f>
        <v>#REF!</v>
      </c>
      <c r="L58" s="244" t="e">
        <f>+L50-'Comparison Summary - Actual'!P147</f>
        <v>#REF!</v>
      </c>
      <c r="M58" s="244" t="e">
        <f>+M50-'Comparison Summary - Actual'!Q147</f>
        <v>#REF!</v>
      </c>
      <c r="O58" s="244"/>
    </row>
    <row r="61" spans="4:15">
      <c r="E61" s="227" t="s">
        <v>13</v>
      </c>
      <c r="F61" s="227" t="s">
        <v>13</v>
      </c>
      <c r="G61" s="227" t="s">
        <v>13</v>
      </c>
      <c r="H61" s="227" t="s">
        <v>13</v>
      </c>
      <c r="I61" s="227" t="s">
        <v>13</v>
      </c>
      <c r="J61" s="227" t="s">
        <v>13</v>
      </c>
      <c r="K61" s="227" t="s">
        <v>13</v>
      </c>
      <c r="L61" s="227" t="s">
        <v>13</v>
      </c>
      <c r="M61" s="228" t="s">
        <v>263</v>
      </c>
    </row>
    <row r="62" spans="4:15">
      <c r="E62" s="229" t="s">
        <v>264</v>
      </c>
      <c r="F62" s="229" t="s">
        <v>265</v>
      </c>
      <c r="G62" s="230" t="s">
        <v>266</v>
      </c>
      <c r="H62" s="230" t="s">
        <v>267</v>
      </c>
      <c r="I62" s="230" t="s">
        <v>268</v>
      </c>
      <c r="J62" s="230" t="s">
        <v>269</v>
      </c>
      <c r="K62" s="230" t="s">
        <v>270</v>
      </c>
      <c r="L62" s="229" t="s">
        <v>271</v>
      </c>
      <c r="M62" s="229" t="s">
        <v>300</v>
      </c>
    </row>
    <row r="63" spans="4:15">
      <c r="D63" s="249" t="s">
        <v>292</v>
      </c>
    </row>
    <row r="64" spans="4:15">
      <c r="D64" s="249"/>
    </row>
    <row r="65" spans="4:13">
      <c r="D65" s="251" t="s">
        <v>183</v>
      </c>
      <c r="E65" s="250">
        <v>33062</v>
      </c>
      <c r="F65" s="254">
        <v>33062</v>
      </c>
      <c r="G65" s="250">
        <v>33062</v>
      </c>
      <c r="H65" s="250">
        <v>33062</v>
      </c>
      <c r="I65" s="250">
        <v>33062</v>
      </c>
      <c r="J65" s="250">
        <v>33062</v>
      </c>
      <c r="K65" s="250">
        <v>33062</v>
      </c>
      <c r="L65" s="250">
        <v>33062</v>
      </c>
      <c r="M65" s="250">
        <v>0</v>
      </c>
    </row>
    <row r="66" spans="4:13">
      <c r="D66" s="251" t="s">
        <v>293</v>
      </c>
      <c r="E66" s="250">
        <v>600000</v>
      </c>
      <c r="F66" s="254">
        <v>302177</v>
      </c>
      <c r="G66" s="250"/>
      <c r="H66" s="250"/>
      <c r="I66" s="250"/>
      <c r="J66" s="250"/>
      <c r="K66" s="250"/>
      <c r="L66" s="250"/>
      <c r="M66" s="250"/>
    </row>
    <row r="67" spans="4:13">
      <c r="D67" s="251" t="s">
        <v>184</v>
      </c>
      <c r="E67" s="250">
        <v>24000</v>
      </c>
      <c r="F67" s="254"/>
      <c r="G67" s="250">
        <v>9600</v>
      </c>
      <c r="H67" s="250">
        <v>52000</v>
      </c>
      <c r="I67" s="250">
        <v>174050</v>
      </c>
      <c r="J67" s="250">
        <v>59050</v>
      </c>
      <c r="K67" s="250">
        <v>56650</v>
      </c>
      <c r="L67" s="250">
        <v>25600</v>
      </c>
      <c r="M67" s="250">
        <v>0</v>
      </c>
    </row>
    <row r="68" spans="4:13">
      <c r="D68" s="251" t="s">
        <v>191</v>
      </c>
      <c r="E68" s="250">
        <v>53520</v>
      </c>
      <c r="F68" s="254">
        <v>86700</v>
      </c>
      <c r="G68" s="250">
        <v>69900</v>
      </c>
      <c r="H68" s="250">
        <v>77831</v>
      </c>
      <c r="I68" s="250">
        <v>69900</v>
      </c>
      <c r="J68" s="250">
        <v>108000</v>
      </c>
      <c r="K68" s="250">
        <v>110400</v>
      </c>
      <c r="L68" s="250">
        <v>110400</v>
      </c>
      <c r="M68" s="250">
        <v>0</v>
      </c>
    </row>
    <row r="69" spans="4:13">
      <c r="D69" s="251" t="s">
        <v>192</v>
      </c>
      <c r="E69" s="250"/>
      <c r="F69" s="254"/>
      <c r="G69" s="250">
        <v>15480</v>
      </c>
      <c r="H69" s="250">
        <v>7549</v>
      </c>
      <c r="I69" s="250">
        <v>15480</v>
      </c>
      <c r="J69" s="250">
        <v>8004</v>
      </c>
      <c r="K69" s="250">
        <v>4800</v>
      </c>
      <c r="L69" s="250">
        <v>4800</v>
      </c>
      <c r="M69" s="250">
        <v>0</v>
      </c>
    </row>
    <row r="70" spans="4:13">
      <c r="D70" s="251" t="s">
        <v>22</v>
      </c>
      <c r="E70" s="250">
        <v>30000</v>
      </c>
      <c r="F70" s="254">
        <v>42400</v>
      </c>
      <c r="G70" s="250">
        <v>60561</v>
      </c>
      <c r="H70" s="250">
        <v>61100</v>
      </c>
      <c r="I70" s="250">
        <v>61100</v>
      </c>
      <c r="J70" s="250">
        <v>75400</v>
      </c>
      <c r="K70" s="250">
        <v>71040</v>
      </c>
      <c r="L70" s="250">
        <v>44640</v>
      </c>
      <c r="M70" s="250">
        <v>0</v>
      </c>
    </row>
    <row r="71" spans="4:13">
      <c r="D71" s="251" t="s">
        <v>9</v>
      </c>
      <c r="E71" s="250">
        <v>51925</v>
      </c>
      <c r="F71" s="254">
        <v>51925</v>
      </c>
      <c r="G71" s="250">
        <v>150200</v>
      </c>
      <c r="H71" s="250">
        <v>72000</v>
      </c>
      <c r="I71" s="250">
        <v>280008</v>
      </c>
      <c r="J71" s="250">
        <v>280000.03999999998</v>
      </c>
      <c r="K71" s="250">
        <v>155000</v>
      </c>
      <c r="L71" s="250">
        <v>175400</v>
      </c>
      <c r="M71" s="250">
        <v>0</v>
      </c>
    </row>
    <row r="72" spans="4:13">
      <c r="D72" s="251" t="s">
        <v>107</v>
      </c>
      <c r="E72" s="250"/>
      <c r="F72" s="254"/>
      <c r="G72" s="250">
        <v>110000</v>
      </c>
      <c r="H72" s="250">
        <v>105000</v>
      </c>
      <c r="I72" s="250">
        <v>127500</v>
      </c>
      <c r="J72" s="250">
        <v>127500</v>
      </c>
      <c r="K72" s="250">
        <v>24000</v>
      </c>
      <c r="L72" s="250">
        <v>20004</v>
      </c>
      <c r="M72" s="250">
        <v>0</v>
      </c>
    </row>
    <row r="73" spans="4:13">
      <c r="D73" s="251" t="s">
        <v>91</v>
      </c>
      <c r="E73" s="250">
        <v>207286</v>
      </c>
      <c r="F73" s="254">
        <v>251765</v>
      </c>
      <c r="G73" s="250">
        <v>25350</v>
      </c>
      <c r="H73" s="250">
        <v>40000.660000000003</v>
      </c>
      <c r="I73" s="250">
        <v>40000</v>
      </c>
      <c r="J73" s="250">
        <v>40000</v>
      </c>
      <c r="K73" s="250">
        <v>0</v>
      </c>
      <c r="L73" s="250">
        <v>0</v>
      </c>
      <c r="M73" s="250">
        <v>0</v>
      </c>
    </row>
    <row r="74" spans="4:13">
      <c r="D74" s="251" t="s">
        <v>294</v>
      </c>
      <c r="E74" s="250">
        <v>46280</v>
      </c>
      <c r="F74" s="254"/>
      <c r="G74" s="250"/>
      <c r="H74" s="250"/>
      <c r="I74" s="250"/>
      <c r="J74" s="250"/>
      <c r="K74" s="250"/>
      <c r="L74" s="250"/>
      <c r="M74" s="250"/>
    </row>
    <row r="75" spans="4:13">
      <c r="D75" s="251" t="s">
        <v>92</v>
      </c>
      <c r="E75" s="250"/>
      <c r="F75" s="254"/>
      <c r="G75" s="250">
        <v>220733</v>
      </c>
      <c r="H75" s="250">
        <v>254914.34</v>
      </c>
      <c r="I75" s="250">
        <v>270000</v>
      </c>
      <c r="J75" s="250">
        <v>270000</v>
      </c>
      <c r="K75" s="250">
        <v>180000</v>
      </c>
      <c r="L75" s="250">
        <v>180000</v>
      </c>
      <c r="M75" s="250">
        <v>0</v>
      </c>
    </row>
    <row r="76" spans="4:13">
      <c r="D76" s="251" t="s">
        <v>249</v>
      </c>
      <c r="E76" s="250"/>
      <c r="F76" s="254"/>
      <c r="G76" s="250">
        <v>35000</v>
      </c>
      <c r="H76" s="250">
        <v>80089.850000000006</v>
      </c>
      <c r="I76" s="250">
        <v>47100</v>
      </c>
      <c r="J76" s="250">
        <v>82500</v>
      </c>
      <c r="K76" s="250">
        <v>16500</v>
      </c>
      <c r="L76" s="250">
        <v>6000</v>
      </c>
      <c r="M76" s="250">
        <v>0</v>
      </c>
    </row>
    <row r="77" spans="4:13">
      <c r="D77" s="253" t="s">
        <v>28</v>
      </c>
      <c r="E77" s="250">
        <v>56000</v>
      </c>
      <c r="F77" s="254">
        <f>1062382-5880</f>
        <v>1056502</v>
      </c>
      <c r="G77" s="250">
        <v>8003</v>
      </c>
      <c r="H77" s="250">
        <v>0</v>
      </c>
      <c r="I77" s="250">
        <v>0</v>
      </c>
      <c r="J77" s="250">
        <v>0</v>
      </c>
      <c r="K77" s="250">
        <v>0</v>
      </c>
      <c r="L77" s="250">
        <v>0</v>
      </c>
      <c r="M77" s="250">
        <v>0</v>
      </c>
    </row>
    <row r="78" spans="4:13" ht="13.5" thickBot="1">
      <c r="D78" s="239" t="s">
        <v>12</v>
      </c>
      <c r="E78" s="252">
        <f t="shared" ref="E78:M78" si="16">SUM(E65:E77)</f>
        <v>1102073</v>
      </c>
      <c r="F78" s="252">
        <f t="shared" si="16"/>
        <v>1824531</v>
      </c>
      <c r="G78" s="252">
        <f t="shared" si="16"/>
        <v>737889</v>
      </c>
      <c r="H78" s="252">
        <f t="shared" si="16"/>
        <v>783546.85</v>
      </c>
      <c r="I78" s="252">
        <f t="shared" si="16"/>
        <v>1118200</v>
      </c>
      <c r="J78" s="252">
        <f t="shared" si="16"/>
        <v>1083516.04</v>
      </c>
      <c r="K78" s="252">
        <f t="shared" si="16"/>
        <v>651452</v>
      </c>
      <c r="L78" s="252">
        <f t="shared" si="16"/>
        <v>599906</v>
      </c>
      <c r="M78" s="252">
        <f t="shared" si="16"/>
        <v>0</v>
      </c>
    </row>
    <row r="79" spans="4:13" ht="13.5" thickTop="1"/>
    <row r="80" spans="4:13">
      <c r="E80" s="248">
        <f t="shared" ref="E80:L80" si="17">+E22-E78</f>
        <v>0</v>
      </c>
      <c r="F80" s="248">
        <f t="shared" si="17"/>
        <v>0</v>
      </c>
      <c r="G80" s="248">
        <f t="shared" si="17"/>
        <v>0</v>
      </c>
      <c r="H80" s="248">
        <f t="shared" si="17"/>
        <v>0</v>
      </c>
      <c r="I80" s="248">
        <f t="shared" si="17"/>
        <v>0</v>
      </c>
      <c r="J80" s="248">
        <f t="shared" si="17"/>
        <v>0</v>
      </c>
      <c r="K80" s="248">
        <f t="shared" si="17"/>
        <v>0</v>
      </c>
      <c r="L80" s="248" t="e">
        <f t="shared" si="17"/>
        <v>#REF!</v>
      </c>
      <c r="M80" s="248" t="e">
        <f>+M22-M78</f>
        <v>#REF!</v>
      </c>
    </row>
  </sheetData>
  <printOptions horizontalCentered="1"/>
  <pageMargins left="0.2" right="0.2" top="0.27" bottom="0.86" header="0" footer="0"/>
  <pageSetup scale="51" orientation="landscape" blackAndWhite="1" errors="NA" r:id="rId1"/>
  <headerFooter alignWithMargins="0"/>
  <rowBreaks count="1" manualBreakCount="1">
    <brk id="5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tabColor rgb="FFC00000"/>
  </sheetPr>
  <dimension ref="A2:BC344"/>
  <sheetViews>
    <sheetView showZeros="0" view="pageBreakPreview" zoomScale="75" zoomScaleNormal="100" zoomScaleSheetLayoutView="100" workbookViewId="0">
      <pane xSplit="18" ySplit="8" topLeftCell="S141" activePane="bottomRight" state="frozen"/>
      <selection activeCell="O1" sqref="O1"/>
      <selection pane="topRight" activeCell="T1" sqref="T1"/>
      <selection pane="bottomLeft" activeCell="O9" sqref="O9"/>
      <selection pane="bottomRight" activeCell="S173" sqref="S173"/>
    </sheetView>
  </sheetViews>
  <sheetFormatPr defaultRowHeight="15.75" outlineLevelRow="1" outlineLevelCol="1"/>
  <cols>
    <col min="1" max="1" width="7.25" hidden="1" customWidth="1" outlineLevel="1"/>
    <col min="2" max="13" width="8.625" hidden="1" customWidth="1" outlineLevel="1"/>
    <col min="14" max="14" width="7.875" hidden="1" customWidth="1" outlineLevel="1"/>
    <col min="15" max="15" width="6.125" bestFit="1" customWidth="1" collapsed="1"/>
    <col min="16" max="16" width="4.125" customWidth="1"/>
    <col min="17" max="17" width="9.375" customWidth="1"/>
    <col min="18" max="18" width="30.625" customWidth="1"/>
    <col min="19" max="21" width="12.75" customWidth="1"/>
    <col min="22" max="22" width="10" style="81" bestFit="1" customWidth="1"/>
    <col min="23" max="23" width="2.625" customWidth="1"/>
    <col min="24" max="26" width="12.625" customWidth="1"/>
    <col min="27" max="27" width="8.25" style="81" customWidth="1"/>
    <col min="28" max="28" width="2.625" customWidth="1"/>
    <col min="29" max="31" width="12.625" customWidth="1"/>
    <col min="32" max="32" width="8.25" style="81" customWidth="1"/>
    <col min="33" max="33" width="2.625" customWidth="1"/>
    <col min="34" max="36" width="12.5" customWidth="1"/>
    <col min="37" max="37" width="10" style="81" bestFit="1" customWidth="1"/>
    <col min="38" max="38" width="2.625" customWidth="1"/>
    <col min="39" max="39" width="13.25" customWidth="1"/>
    <col min="40" max="41" width="11.75" customWidth="1"/>
    <col min="42" max="42" width="8.375" style="81" customWidth="1"/>
    <col min="43" max="43" width="2.625" customWidth="1"/>
    <col min="44" max="44" width="13.25" customWidth="1"/>
    <col min="45" max="46" width="11.75" customWidth="1"/>
    <col min="47" max="47" width="8.375" style="81" customWidth="1"/>
    <col min="48" max="48" width="2.625" customWidth="1"/>
    <col min="49" max="49" width="13.25" customWidth="1"/>
    <col min="50" max="51" width="11.75" customWidth="1"/>
    <col min="52" max="52" width="8.375" style="81" customWidth="1"/>
  </cols>
  <sheetData>
    <row r="2" spans="1:52" ht="19.5" thickBot="1">
      <c r="P2" s="35" t="s">
        <v>131</v>
      </c>
      <c r="Q2" s="36"/>
      <c r="R2" s="36"/>
      <c r="S2" s="36"/>
      <c r="T2" s="36"/>
      <c r="U2" s="34"/>
      <c r="V2" s="80"/>
      <c r="W2" s="34"/>
      <c r="X2" s="34"/>
      <c r="Y2" s="34"/>
      <c r="Z2" s="34"/>
      <c r="AA2" s="80"/>
      <c r="AB2" s="34"/>
      <c r="AC2" s="31"/>
      <c r="AD2" s="31"/>
      <c r="AE2" s="31"/>
      <c r="AF2" s="80"/>
      <c r="AG2" s="31"/>
      <c r="AH2" s="31"/>
      <c r="AI2" s="31"/>
      <c r="AJ2" s="31"/>
      <c r="AK2" s="80"/>
      <c r="AL2" s="31"/>
      <c r="AM2" s="31"/>
      <c r="AN2" s="31"/>
      <c r="AO2" s="31"/>
      <c r="AP2" s="80"/>
      <c r="AQ2" s="31"/>
      <c r="AR2" s="31"/>
      <c r="AS2" s="31"/>
      <c r="AT2" s="31"/>
      <c r="AU2" s="80"/>
      <c r="AV2" s="31"/>
      <c r="AW2" s="31"/>
      <c r="AX2" s="31"/>
      <c r="AY2" s="31"/>
      <c r="AZ2" s="80"/>
    </row>
    <row r="3" spans="1:52" ht="18.75">
      <c r="P3" s="192" t="s">
        <v>150</v>
      </c>
      <c r="Q3" s="31"/>
      <c r="R3" s="31"/>
      <c r="S3" s="31"/>
      <c r="T3" s="31"/>
      <c r="U3" s="31"/>
      <c r="V3" s="80"/>
      <c r="W3" s="31"/>
      <c r="X3" s="31"/>
      <c r="Y3" s="31"/>
      <c r="Z3" s="31"/>
      <c r="AA3" s="80"/>
      <c r="AB3" s="31"/>
      <c r="AC3" s="31"/>
      <c r="AD3" s="31"/>
      <c r="AE3" s="31"/>
      <c r="AF3" s="80"/>
      <c r="AG3" s="31"/>
      <c r="AH3" s="31"/>
      <c r="AI3" s="31"/>
      <c r="AJ3" s="31"/>
      <c r="AK3" s="80"/>
      <c r="AL3" s="31"/>
      <c r="AM3" s="31"/>
      <c r="AN3" s="31"/>
      <c r="AO3" s="31"/>
      <c r="AP3" s="80"/>
      <c r="AQ3" s="31"/>
      <c r="AR3" s="31"/>
      <c r="AS3" s="31"/>
      <c r="AT3" s="31"/>
      <c r="AU3" s="80"/>
      <c r="AV3" s="31"/>
      <c r="AW3" s="31"/>
      <c r="AX3" s="31"/>
      <c r="AY3" s="31"/>
      <c r="AZ3" s="80"/>
    </row>
    <row r="4" spans="1:52" ht="18.75">
      <c r="P4" s="372" t="e">
        <f>CONCATENATE("For the Fiscal Year Ending September 30, ",Lookup_Yr)</f>
        <v>#NAME?</v>
      </c>
      <c r="Q4" s="372"/>
      <c r="R4" s="372"/>
      <c r="S4" s="372"/>
      <c r="T4" s="372"/>
      <c r="U4" s="31"/>
      <c r="V4" s="80"/>
      <c r="W4" s="31"/>
      <c r="X4" s="31"/>
      <c r="Y4" s="31"/>
      <c r="Z4" s="31"/>
      <c r="AA4" s="80"/>
      <c r="AB4" s="31"/>
      <c r="AC4" s="31"/>
      <c r="AD4" s="31"/>
      <c r="AE4" s="31"/>
      <c r="AF4" s="80"/>
      <c r="AG4" s="31"/>
      <c r="AH4" s="31"/>
      <c r="AI4" s="31"/>
      <c r="AJ4" s="31"/>
      <c r="AK4" s="80"/>
      <c r="AL4" s="31"/>
      <c r="AM4" s="31"/>
      <c r="AN4" s="31"/>
      <c r="AO4" s="31"/>
      <c r="AP4" s="80"/>
      <c r="AQ4" s="31"/>
      <c r="AR4" s="31"/>
      <c r="AS4" s="31"/>
      <c r="AT4" s="31"/>
      <c r="AU4" s="80"/>
      <c r="AV4" s="31"/>
      <c r="AW4" s="31"/>
      <c r="AX4" s="31"/>
      <c r="AY4" s="31"/>
      <c r="AZ4" s="80"/>
    </row>
    <row r="5" spans="1:52" ht="12.75" customHeight="1">
      <c r="Q5" s="1"/>
    </row>
    <row r="6" spans="1:52" ht="12.75" customHeight="1"/>
    <row r="7" spans="1:52" s="153" customFormat="1" ht="32.25" customHeight="1" thickBot="1">
      <c r="B7" s="271" t="s">
        <v>207</v>
      </c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R7" s="202"/>
      <c r="S7" s="368" t="s">
        <v>129</v>
      </c>
      <c r="T7" s="373"/>
      <c r="U7" s="373"/>
      <c r="V7" s="374"/>
      <c r="W7" s="203"/>
      <c r="X7" s="368" t="s">
        <v>15</v>
      </c>
      <c r="Y7" s="373"/>
      <c r="Z7" s="373"/>
      <c r="AA7" s="373"/>
      <c r="AB7" s="203"/>
      <c r="AC7" s="368" t="s">
        <v>34</v>
      </c>
      <c r="AD7" s="373"/>
      <c r="AE7" s="373"/>
      <c r="AF7" s="374"/>
      <c r="AG7" s="203"/>
      <c r="AH7" s="368" t="s">
        <v>182</v>
      </c>
      <c r="AI7" s="373"/>
      <c r="AJ7" s="373"/>
      <c r="AK7" s="374"/>
      <c r="AL7" s="203"/>
      <c r="AM7" s="371" t="s">
        <v>20</v>
      </c>
      <c r="AN7" s="369"/>
      <c r="AO7" s="369"/>
      <c r="AP7" s="370"/>
      <c r="AQ7" s="203"/>
      <c r="AR7" s="368" t="s">
        <v>324</v>
      </c>
      <c r="AS7" s="369"/>
      <c r="AT7" s="369"/>
      <c r="AU7" s="370"/>
      <c r="AV7" s="203"/>
      <c r="AW7" s="368" t="s">
        <v>323</v>
      </c>
      <c r="AX7" s="369"/>
      <c r="AY7" s="369"/>
      <c r="AZ7" s="370"/>
    </row>
    <row r="8" spans="1:52" ht="16.5" thickTop="1">
      <c r="A8" s="3" t="s">
        <v>21</v>
      </c>
      <c r="B8" s="8">
        <v>1</v>
      </c>
      <c r="C8" s="8">
        <v>2</v>
      </c>
      <c r="D8" s="8">
        <v>4</v>
      </c>
      <c r="E8" s="8">
        <v>6</v>
      </c>
      <c r="F8" s="8">
        <v>7</v>
      </c>
      <c r="G8" s="8">
        <v>8</v>
      </c>
      <c r="H8" s="8">
        <v>9</v>
      </c>
      <c r="I8" s="8">
        <v>10</v>
      </c>
      <c r="J8" s="8">
        <v>11</v>
      </c>
      <c r="K8" s="8">
        <v>12</v>
      </c>
      <c r="L8" s="8">
        <v>15</v>
      </c>
      <c r="M8" s="8">
        <v>16</v>
      </c>
      <c r="N8" s="8"/>
      <c r="O8" s="3"/>
      <c r="P8" s="4"/>
      <c r="S8" s="45" t="e">
        <f>+T8-1</f>
        <v>#NAME?</v>
      </c>
      <c r="T8" s="45" t="e">
        <f>+Lookup_Yr</f>
        <v>#NAME?</v>
      </c>
      <c r="U8" s="91" t="e">
        <f>+'Unit Compare rollup'!G8</f>
        <v>#REF!</v>
      </c>
      <c r="V8" s="45" t="s">
        <v>188</v>
      </c>
      <c r="X8" s="45" t="e">
        <f>+$S$8</f>
        <v>#NAME?</v>
      </c>
      <c r="Y8" s="45" t="e">
        <f>+$T$8</f>
        <v>#NAME?</v>
      </c>
      <c r="Z8" s="91" t="e">
        <f>+U8</f>
        <v>#REF!</v>
      </c>
      <c r="AA8" s="45" t="s">
        <v>188</v>
      </c>
      <c r="AC8" s="45" t="e">
        <f>+$S$8</f>
        <v>#NAME?</v>
      </c>
      <c r="AD8" s="45" t="e">
        <f>+$T$8</f>
        <v>#NAME?</v>
      </c>
      <c r="AE8" s="91" t="e">
        <f>+Z8</f>
        <v>#REF!</v>
      </c>
      <c r="AF8" s="45" t="s">
        <v>188</v>
      </c>
      <c r="AH8" s="45" t="e">
        <f>+$S$8</f>
        <v>#NAME?</v>
      </c>
      <c r="AI8" s="45" t="e">
        <f>+$T$8</f>
        <v>#NAME?</v>
      </c>
      <c r="AJ8" s="91" t="e">
        <f>+AE8</f>
        <v>#REF!</v>
      </c>
      <c r="AK8" s="45" t="s">
        <v>188</v>
      </c>
      <c r="AM8" s="45" t="e">
        <f>+$S$8</f>
        <v>#NAME?</v>
      </c>
      <c r="AN8" s="45" t="e">
        <f>+$T$8</f>
        <v>#NAME?</v>
      </c>
      <c r="AO8" s="91" t="e">
        <f>+AJ8</f>
        <v>#REF!</v>
      </c>
      <c r="AP8" s="45" t="s">
        <v>188</v>
      </c>
      <c r="AR8" s="45" t="e">
        <f>+$S$8</f>
        <v>#NAME?</v>
      </c>
      <c r="AS8" s="45" t="e">
        <f>+$T$8</f>
        <v>#NAME?</v>
      </c>
      <c r="AT8" s="91" t="e">
        <f>+AO8</f>
        <v>#REF!</v>
      </c>
      <c r="AU8" s="45" t="s">
        <v>188</v>
      </c>
      <c r="AW8" s="45" t="e">
        <f>+$S$8</f>
        <v>#NAME?</v>
      </c>
      <c r="AX8" s="45" t="e">
        <f>+$T$8</f>
        <v>#NAME?</v>
      </c>
      <c r="AY8" s="91" t="e">
        <f>+AT8</f>
        <v>#REF!</v>
      </c>
      <c r="AZ8" s="45" t="s">
        <v>188</v>
      </c>
    </row>
    <row r="9" spans="1:5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4"/>
      <c r="S9" s="89"/>
      <c r="T9" s="6"/>
      <c r="V9" s="82"/>
      <c r="X9" s="6"/>
      <c r="Y9" s="6"/>
      <c r="Z9" s="6"/>
      <c r="AA9" s="82"/>
      <c r="AC9" s="6"/>
      <c r="AD9" s="6"/>
      <c r="AE9" s="6"/>
      <c r="AF9" s="82"/>
      <c r="AH9" s="6"/>
      <c r="AI9" s="6"/>
      <c r="AJ9" s="6"/>
      <c r="AK9" s="82"/>
      <c r="AM9" s="6"/>
      <c r="AN9" s="6"/>
      <c r="AO9" s="6"/>
      <c r="AP9" s="82"/>
      <c r="AR9" s="6"/>
      <c r="AS9" s="6"/>
      <c r="AT9" s="6"/>
      <c r="AU9" s="82"/>
      <c r="AW9" s="6"/>
      <c r="AX9" s="6"/>
      <c r="AY9" s="6"/>
      <c r="AZ9" s="82"/>
    </row>
    <row r="10" spans="1:52" outlineLevel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4" t="s">
        <v>1</v>
      </c>
      <c r="Q10" s="4"/>
      <c r="S10" s="6"/>
      <c r="T10" s="6"/>
      <c r="U10" s="6"/>
      <c r="V10" s="82"/>
      <c r="X10" s="6"/>
      <c r="Y10" s="6"/>
      <c r="Z10" s="6"/>
      <c r="AA10" s="82"/>
      <c r="AC10" s="6"/>
      <c r="AD10" s="6"/>
      <c r="AE10" s="6"/>
      <c r="AF10" s="82"/>
      <c r="AH10" s="6"/>
      <c r="AI10" s="6"/>
      <c r="AJ10" s="6"/>
      <c r="AK10" s="82"/>
      <c r="AM10" s="6"/>
      <c r="AN10" s="6"/>
      <c r="AO10" s="6"/>
      <c r="AP10" s="82"/>
      <c r="AR10" s="6"/>
      <c r="AS10" s="6"/>
      <c r="AT10" s="6"/>
      <c r="AU10" s="82"/>
      <c r="AW10" s="6"/>
      <c r="AX10" s="6"/>
      <c r="AY10" s="6"/>
      <c r="AZ10" s="82"/>
    </row>
    <row r="11" spans="1:52" outlineLevel="1">
      <c r="A11" s="63">
        <v>40000</v>
      </c>
      <c r="B11" s="8" t="str">
        <f t="shared" ref="B11:H22" si="0">CONCATENATE("0",B$8,"-",$A11)</f>
        <v>01-40000</v>
      </c>
      <c r="C11" s="8" t="str">
        <f t="shared" si="0"/>
        <v>02-40000</v>
      </c>
      <c r="D11" s="8" t="str">
        <f t="shared" si="0"/>
        <v>04-40000</v>
      </c>
      <c r="E11" s="8" t="str">
        <f t="shared" si="0"/>
        <v>06-40000</v>
      </c>
      <c r="F11" s="8" t="str">
        <f t="shared" si="0"/>
        <v>07-40000</v>
      </c>
      <c r="G11" s="8" t="str">
        <f t="shared" si="0"/>
        <v>08-40000</v>
      </c>
      <c r="H11" s="8" t="str">
        <f t="shared" si="0"/>
        <v>09-40000</v>
      </c>
      <c r="I11" s="8" t="str">
        <f t="shared" ref="I11:M22" si="1">CONCATENATE(I$8,"-",$A11)</f>
        <v>10-40000</v>
      </c>
      <c r="J11" s="8" t="str">
        <f t="shared" si="1"/>
        <v>11-40000</v>
      </c>
      <c r="K11" s="8" t="str">
        <f t="shared" si="1"/>
        <v>12-40000</v>
      </c>
      <c r="L11" s="8" t="str">
        <f t="shared" si="1"/>
        <v>15-40000</v>
      </c>
      <c r="M11" s="8" t="str">
        <f t="shared" si="1"/>
        <v>16-40000</v>
      </c>
      <c r="N11" s="8"/>
      <c r="O11" s="8">
        <f t="shared" ref="O11:O41" si="2">+A11</f>
        <v>40000</v>
      </c>
      <c r="P11" s="4"/>
      <c r="Q11" t="e">
        <f t="shared" ref="Q11:Q41" si="3">VLOOKUP(A11,LookupB,2,FALSE)</f>
        <v>#NAME?</v>
      </c>
      <c r="S11" s="9" t="e">
        <f>+X11+AC11+AH11+AM11+AR11+AW11</f>
        <v>#REF!</v>
      </c>
      <c r="T11" s="9" t="e">
        <f>+Y11+AD11+AI11+AN11+AS11+AX11</f>
        <v>#REF!</v>
      </c>
      <c r="U11" s="9" t="e">
        <f t="shared" ref="U11:U41" si="4">+T11-S11</f>
        <v>#REF!</v>
      </c>
      <c r="V11" s="83" t="e">
        <f t="shared" ref="V11:V42" si="5">IF(S11+T11=0,0,IF(S11=0,"    100.0%",IF(U11=0,"      0.0%",+U11/S11)))</f>
        <v>#REF!</v>
      </c>
      <c r="X11" s="9" t="e">
        <f>'Unit Compare rollup'!O11</f>
        <v>#REF!</v>
      </c>
      <c r="Y11" s="9" t="e">
        <f>'Unit Compare rollup'!P11</f>
        <v>#REF!</v>
      </c>
      <c r="Z11" s="10" t="e">
        <f t="shared" ref="Z11:Z41" si="6">+Y11-X11</f>
        <v>#REF!</v>
      </c>
      <c r="AA11" s="83" t="e">
        <f t="shared" ref="AA11:AA42" si="7">IF(X11+Y11=0,0,IF(X11=0,"    100.0%",IF(Z11=0,"      0.0%",+Z11/X11)))</f>
        <v>#REF!</v>
      </c>
      <c r="AC11" s="9" t="e">
        <f>'Unit Compare rollup'!Y11</f>
        <v>#REF!</v>
      </c>
      <c r="AD11" s="9" t="e">
        <f>'Unit Compare rollup'!Z11</f>
        <v>#REF!</v>
      </c>
      <c r="AE11" s="10" t="e">
        <f t="shared" ref="AE11:AE41" si="8">+AD11-AC11</f>
        <v>#REF!</v>
      </c>
      <c r="AF11" s="83" t="e">
        <f t="shared" ref="AF11:AF42" si="9">IF(AC11+AD11=0,0,IF(AC11=0,"    100.0%",IF(AE11=0,"      0.0%",+AE11/AC11)))</f>
        <v>#REF!</v>
      </c>
      <c r="AH11" s="9" t="e">
        <f>'Unit Compare rollup'!AI11</f>
        <v>#REF!</v>
      </c>
      <c r="AI11" s="9" t="e">
        <f>'Unit Compare rollup'!AJ11</f>
        <v>#REF!</v>
      </c>
      <c r="AJ11" s="10" t="e">
        <f t="shared" ref="AJ11:AJ41" si="10">+AI11-AH11</f>
        <v>#REF!</v>
      </c>
      <c r="AK11" s="83" t="e">
        <f t="shared" ref="AK11:AK42" si="11">IF(AH11+AI11=0,0,IF(AH11=0,"    100.0%",IF(AJ11=0,"      0.0%",+AJ11/AH11)))</f>
        <v>#REF!</v>
      </c>
      <c r="AM11" s="9" t="e">
        <f>'Unit Compare rollup'!AS11</f>
        <v>#REF!</v>
      </c>
      <c r="AN11" s="9" t="e">
        <f>'Unit Compare rollup'!AT11</f>
        <v>#REF!</v>
      </c>
      <c r="AO11" s="10" t="e">
        <f t="shared" ref="AO11:AO41" si="12">+AN11-AM11</f>
        <v>#REF!</v>
      </c>
      <c r="AP11" s="83" t="e">
        <f t="shared" ref="AP11:AP42" si="13">IF(AM11+AN11=0,0,IF(AM11=0,"    100.0%",IF(AO11=0,"      0.0%",+AO11/AM11)))</f>
        <v>#REF!</v>
      </c>
      <c r="AR11" s="9" t="e">
        <f>'Unit Compare rollup'!BC11</f>
        <v>#REF!</v>
      </c>
      <c r="AS11" s="9" t="e">
        <f>'Unit Compare rollup'!BD11</f>
        <v>#REF!</v>
      </c>
      <c r="AT11" s="10" t="e">
        <f t="shared" ref="AT11:AT14" si="14">+AS11-AR11</f>
        <v>#REF!</v>
      </c>
      <c r="AU11" s="83" t="e">
        <f t="shared" ref="AU11:AU14" si="15">IF(AR11+AS11=0,0,IF(AR11=0,"    100.0%",IF(AT11=0,"      0.0%",+AT11/AR11)))</f>
        <v>#REF!</v>
      </c>
      <c r="AW11" s="9" t="e">
        <f>'Unit Compare rollup'!BM11</f>
        <v>#REF!</v>
      </c>
      <c r="AX11" s="9" t="e">
        <f>'Unit Compare rollup'!BN11</f>
        <v>#REF!</v>
      </c>
      <c r="AY11" s="10" t="e">
        <f t="shared" ref="AY11:AY14" si="16">+AX11-AW11</f>
        <v>#REF!</v>
      </c>
      <c r="AZ11" s="83" t="e">
        <f t="shared" ref="AZ11:AZ14" si="17">IF(AW11+AX11=0,0,IF(AW11=0,"    100.0%",IF(AY11=0,"      0.0%",+AY11/AW11)))</f>
        <v>#REF!</v>
      </c>
    </row>
    <row r="12" spans="1:52" outlineLevel="1">
      <c r="A12" s="63">
        <v>40100</v>
      </c>
      <c r="B12" s="8" t="str">
        <f t="shared" si="0"/>
        <v>01-40100</v>
      </c>
      <c r="C12" s="8" t="str">
        <f t="shared" si="0"/>
        <v>02-40100</v>
      </c>
      <c r="D12" s="8" t="str">
        <f t="shared" si="0"/>
        <v>04-40100</v>
      </c>
      <c r="E12" s="8" t="str">
        <f t="shared" si="0"/>
        <v>06-40100</v>
      </c>
      <c r="F12" s="8" t="str">
        <f t="shared" si="0"/>
        <v>07-40100</v>
      </c>
      <c r="G12" s="8" t="str">
        <f t="shared" si="0"/>
        <v>08-40100</v>
      </c>
      <c r="H12" s="8" t="str">
        <f t="shared" si="0"/>
        <v>09-40100</v>
      </c>
      <c r="I12" s="8" t="str">
        <f t="shared" si="1"/>
        <v>10-40100</v>
      </c>
      <c r="J12" s="8" t="str">
        <f t="shared" si="1"/>
        <v>11-40100</v>
      </c>
      <c r="K12" s="8" t="str">
        <f t="shared" si="1"/>
        <v>12-40100</v>
      </c>
      <c r="L12" s="8" t="str">
        <f t="shared" si="1"/>
        <v>15-40100</v>
      </c>
      <c r="M12" s="8" t="str">
        <f t="shared" si="1"/>
        <v>16-40100</v>
      </c>
      <c r="N12" s="8"/>
      <c r="O12" s="8">
        <f t="shared" si="2"/>
        <v>40100</v>
      </c>
      <c r="P12" s="4"/>
      <c r="Q12" t="e">
        <f t="shared" si="3"/>
        <v>#NAME?</v>
      </c>
      <c r="S12" s="218" t="e">
        <f t="shared" ref="S12:S41" si="18">+X12+AC12+AH12+AM12+AR12+AW12</f>
        <v>#REF!</v>
      </c>
      <c r="T12" s="218" t="e">
        <f t="shared" ref="T12:T41" si="19">+Y12+AD12+AI12+AN12+AS12+AX12</f>
        <v>#REF!</v>
      </c>
      <c r="U12" s="218" t="e">
        <f t="shared" si="4"/>
        <v>#REF!</v>
      </c>
      <c r="V12" s="83" t="e">
        <f t="shared" si="5"/>
        <v>#REF!</v>
      </c>
      <c r="X12" s="10" t="e">
        <f>'Unit Compare rollup'!O12</f>
        <v>#REF!</v>
      </c>
      <c r="Y12" s="10" t="e">
        <f>'Unit Compare rollup'!P12</f>
        <v>#REF!</v>
      </c>
      <c r="Z12" s="10" t="e">
        <f t="shared" si="6"/>
        <v>#REF!</v>
      </c>
      <c r="AA12" s="83" t="e">
        <f t="shared" si="7"/>
        <v>#REF!</v>
      </c>
      <c r="AC12" s="10" t="e">
        <f>'Unit Compare rollup'!Y12</f>
        <v>#REF!</v>
      </c>
      <c r="AD12" s="10" t="e">
        <f>'Unit Compare rollup'!Z12</f>
        <v>#REF!</v>
      </c>
      <c r="AE12" s="10" t="e">
        <f t="shared" si="8"/>
        <v>#REF!</v>
      </c>
      <c r="AF12" s="83" t="e">
        <f t="shared" si="9"/>
        <v>#REF!</v>
      </c>
      <c r="AH12" s="10" t="e">
        <f>'Unit Compare rollup'!AI12</f>
        <v>#REF!</v>
      </c>
      <c r="AI12" s="10" t="e">
        <f>'Unit Compare rollup'!AJ12</f>
        <v>#REF!</v>
      </c>
      <c r="AJ12" s="10" t="e">
        <f t="shared" si="10"/>
        <v>#REF!</v>
      </c>
      <c r="AK12" s="83" t="e">
        <f t="shared" si="11"/>
        <v>#REF!</v>
      </c>
      <c r="AM12" s="10" t="e">
        <f>'Unit Compare rollup'!AS12</f>
        <v>#REF!</v>
      </c>
      <c r="AN12" s="10" t="e">
        <f>'Unit Compare rollup'!AT12</f>
        <v>#REF!</v>
      </c>
      <c r="AO12" s="10" t="e">
        <f t="shared" si="12"/>
        <v>#REF!</v>
      </c>
      <c r="AP12" s="83" t="e">
        <f t="shared" si="13"/>
        <v>#REF!</v>
      </c>
      <c r="AR12" s="10" t="e">
        <f>'Unit Compare rollup'!BC12</f>
        <v>#REF!</v>
      </c>
      <c r="AS12" s="10" t="e">
        <f>'Unit Compare rollup'!BD12</f>
        <v>#REF!</v>
      </c>
      <c r="AT12" s="10" t="e">
        <f t="shared" si="14"/>
        <v>#REF!</v>
      </c>
      <c r="AU12" s="83" t="e">
        <f t="shared" si="15"/>
        <v>#REF!</v>
      </c>
      <c r="AW12" s="9" t="e">
        <f>'Unit Compare rollup'!BM12</f>
        <v>#REF!</v>
      </c>
      <c r="AX12" s="9" t="e">
        <f>'Unit Compare rollup'!BN12</f>
        <v>#REF!</v>
      </c>
      <c r="AY12" s="10" t="e">
        <f t="shared" si="16"/>
        <v>#REF!</v>
      </c>
      <c r="AZ12" s="83" t="e">
        <f t="shared" si="17"/>
        <v>#REF!</v>
      </c>
    </row>
    <row r="13" spans="1:52" outlineLevel="1">
      <c r="A13" s="63">
        <v>40200</v>
      </c>
      <c r="B13" s="8" t="str">
        <f t="shared" si="0"/>
        <v>01-40200</v>
      </c>
      <c r="C13" s="8" t="str">
        <f t="shared" si="0"/>
        <v>02-40200</v>
      </c>
      <c r="D13" s="8" t="str">
        <f t="shared" si="0"/>
        <v>04-40200</v>
      </c>
      <c r="E13" s="8" t="str">
        <f t="shared" si="0"/>
        <v>06-40200</v>
      </c>
      <c r="F13" s="8" t="str">
        <f t="shared" si="0"/>
        <v>07-40200</v>
      </c>
      <c r="G13" s="8" t="str">
        <f t="shared" si="0"/>
        <v>08-40200</v>
      </c>
      <c r="H13" s="8" t="str">
        <f t="shared" si="0"/>
        <v>09-40200</v>
      </c>
      <c r="I13" s="8" t="str">
        <f t="shared" si="1"/>
        <v>10-40200</v>
      </c>
      <c r="J13" s="8" t="str">
        <f t="shared" si="1"/>
        <v>11-40200</v>
      </c>
      <c r="K13" s="8" t="str">
        <f t="shared" si="1"/>
        <v>12-40200</v>
      </c>
      <c r="L13" s="8" t="str">
        <f t="shared" si="1"/>
        <v>15-40200</v>
      </c>
      <c r="M13" s="8" t="str">
        <f t="shared" si="1"/>
        <v>16-40200</v>
      </c>
      <c r="N13" s="8"/>
      <c r="O13" s="8">
        <f t="shared" si="2"/>
        <v>40200</v>
      </c>
      <c r="P13" s="4"/>
      <c r="Q13" t="e">
        <f t="shared" si="3"/>
        <v>#NAME?</v>
      </c>
      <c r="S13" s="218" t="e">
        <f t="shared" si="18"/>
        <v>#REF!</v>
      </c>
      <c r="T13" s="218" t="e">
        <f t="shared" si="19"/>
        <v>#REF!</v>
      </c>
      <c r="U13" s="218" t="e">
        <f t="shared" si="4"/>
        <v>#REF!</v>
      </c>
      <c r="V13" s="83" t="e">
        <f t="shared" si="5"/>
        <v>#REF!</v>
      </c>
      <c r="X13" s="10" t="e">
        <f>'Unit Compare rollup'!O13</f>
        <v>#REF!</v>
      </c>
      <c r="Y13" s="10" t="e">
        <f>'Unit Compare rollup'!P13</f>
        <v>#REF!</v>
      </c>
      <c r="Z13" s="10" t="e">
        <f t="shared" si="6"/>
        <v>#REF!</v>
      </c>
      <c r="AA13" s="83" t="e">
        <f t="shared" si="7"/>
        <v>#REF!</v>
      </c>
      <c r="AC13" s="10" t="e">
        <f>'Unit Compare rollup'!Y13</f>
        <v>#REF!</v>
      </c>
      <c r="AD13" s="10" t="e">
        <f>'Unit Compare rollup'!Z13</f>
        <v>#REF!</v>
      </c>
      <c r="AE13" s="10" t="e">
        <f t="shared" si="8"/>
        <v>#REF!</v>
      </c>
      <c r="AF13" s="83" t="e">
        <f t="shared" si="9"/>
        <v>#REF!</v>
      </c>
      <c r="AH13" s="10" t="e">
        <f>'Unit Compare rollup'!AI13</f>
        <v>#REF!</v>
      </c>
      <c r="AI13" s="10" t="e">
        <f>'Unit Compare rollup'!AJ13</f>
        <v>#REF!</v>
      </c>
      <c r="AJ13" s="10" t="e">
        <f t="shared" si="10"/>
        <v>#REF!</v>
      </c>
      <c r="AK13" s="83" t="e">
        <f t="shared" si="11"/>
        <v>#REF!</v>
      </c>
      <c r="AM13" s="10" t="e">
        <f>'Unit Compare rollup'!AS13</f>
        <v>#REF!</v>
      </c>
      <c r="AN13" s="10" t="e">
        <f>'Unit Compare rollup'!AT13</f>
        <v>#REF!</v>
      </c>
      <c r="AO13" s="10" t="e">
        <f t="shared" si="12"/>
        <v>#REF!</v>
      </c>
      <c r="AP13" s="83" t="e">
        <f t="shared" si="13"/>
        <v>#REF!</v>
      </c>
      <c r="AR13" s="10" t="e">
        <f>'Unit Compare rollup'!BC13</f>
        <v>#REF!</v>
      </c>
      <c r="AS13" s="10" t="e">
        <f>'Unit Compare rollup'!BD13</f>
        <v>#REF!</v>
      </c>
      <c r="AT13" s="10" t="e">
        <f t="shared" si="14"/>
        <v>#REF!</v>
      </c>
      <c r="AU13" s="83" t="e">
        <f t="shared" si="15"/>
        <v>#REF!</v>
      </c>
      <c r="AW13" s="9" t="e">
        <f>'Unit Compare rollup'!BM13</f>
        <v>#REF!</v>
      </c>
      <c r="AX13" s="9" t="e">
        <f>'Unit Compare rollup'!BN13</f>
        <v>#REF!</v>
      </c>
      <c r="AY13" s="10" t="e">
        <f t="shared" si="16"/>
        <v>#REF!</v>
      </c>
      <c r="AZ13" s="83" t="e">
        <f t="shared" si="17"/>
        <v>#REF!</v>
      </c>
    </row>
    <row r="14" spans="1:52" outlineLevel="1">
      <c r="A14" s="63">
        <v>41100</v>
      </c>
      <c r="B14" s="8" t="str">
        <f t="shared" si="0"/>
        <v>01-41100</v>
      </c>
      <c r="C14" s="8" t="str">
        <f t="shared" si="0"/>
        <v>02-41100</v>
      </c>
      <c r="D14" s="8" t="str">
        <f t="shared" si="0"/>
        <v>04-41100</v>
      </c>
      <c r="E14" s="8" t="str">
        <f t="shared" si="0"/>
        <v>06-41100</v>
      </c>
      <c r="F14" s="8" t="str">
        <f t="shared" si="0"/>
        <v>07-41100</v>
      </c>
      <c r="G14" s="8" t="str">
        <f t="shared" si="0"/>
        <v>08-41100</v>
      </c>
      <c r="H14" s="8" t="str">
        <f t="shared" si="0"/>
        <v>09-41100</v>
      </c>
      <c r="I14" s="8" t="str">
        <f t="shared" si="1"/>
        <v>10-41100</v>
      </c>
      <c r="J14" s="8" t="str">
        <f t="shared" si="1"/>
        <v>11-41100</v>
      </c>
      <c r="K14" s="8" t="str">
        <f t="shared" si="1"/>
        <v>12-41100</v>
      </c>
      <c r="L14" s="8" t="str">
        <f t="shared" si="1"/>
        <v>15-41100</v>
      </c>
      <c r="M14" s="8" t="str">
        <f t="shared" si="1"/>
        <v>16-41100</v>
      </c>
      <c r="N14" s="8"/>
      <c r="O14" s="8">
        <f t="shared" si="2"/>
        <v>41100</v>
      </c>
      <c r="P14" s="4"/>
      <c r="Q14" t="e">
        <f t="shared" si="3"/>
        <v>#NAME?</v>
      </c>
      <c r="S14" s="218" t="e">
        <f t="shared" si="18"/>
        <v>#REF!</v>
      </c>
      <c r="T14" s="218" t="e">
        <f t="shared" si="19"/>
        <v>#REF!</v>
      </c>
      <c r="U14" s="218" t="e">
        <f t="shared" si="4"/>
        <v>#REF!</v>
      </c>
      <c r="V14" s="83" t="e">
        <f t="shared" si="5"/>
        <v>#REF!</v>
      </c>
      <c r="X14" s="10" t="e">
        <f>'Unit Compare rollup'!O14</f>
        <v>#REF!</v>
      </c>
      <c r="Y14" s="10" t="e">
        <f>'Unit Compare rollup'!P14</f>
        <v>#REF!</v>
      </c>
      <c r="Z14" s="10" t="e">
        <f t="shared" si="6"/>
        <v>#REF!</v>
      </c>
      <c r="AA14" s="83" t="e">
        <f t="shared" si="7"/>
        <v>#REF!</v>
      </c>
      <c r="AC14" s="10" t="e">
        <f>'Unit Compare rollup'!Y14</f>
        <v>#REF!</v>
      </c>
      <c r="AD14" s="10" t="e">
        <f>'Unit Compare rollup'!Z14</f>
        <v>#REF!</v>
      </c>
      <c r="AE14" s="10" t="e">
        <f t="shared" si="8"/>
        <v>#REF!</v>
      </c>
      <c r="AF14" s="83" t="e">
        <f t="shared" si="9"/>
        <v>#REF!</v>
      </c>
      <c r="AH14" s="10" t="e">
        <f>'Unit Compare rollup'!AI14</f>
        <v>#REF!</v>
      </c>
      <c r="AI14" s="10" t="e">
        <f>'Unit Compare rollup'!AJ14</f>
        <v>#REF!</v>
      </c>
      <c r="AJ14" s="10" t="e">
        <f t="shared" si="10"/>
        <v>#REF!</v>
      </c>
      <c r="AK14" s="83" t="e">
        <f t="shared" si="11"/>
        <v>#REF!</v>
      </c>
      <c r="AM14" s="10" t="e">
        <f>'Unit Compare rollup'!AS14</f>
        <v>#REF!</v>
      </c>
      <c r="AN14" s="10" t="e">
        <f>'Unit Compare rollup'!AT14</f>
        <v>#REF!</v>
      </c>
      <c r="AO14" s="10" t="e">
        <f t="shared" si="12"/>
        <v>#REF!</v>
      </c>
      <c r="AP14" s="83" t="e">
        <f t="shared" si="13"/>
        <v>#REF!</v>
      </c>
      <c r="AR14" s="10" t="e">
        <f>'Unit Compare rollup'!BC14</f>
        <v>#REF!</v>
      </c>
      <c r="AS14" s="10" t="e">
        <f>'Unit Compare rollup'!BD14</f>
        <v>#REF!</v>
      </c>
      <c r="AT14" s="10" t="e">
        <f t="shared" si="14"/>
        <v>#REF!</v>
      </c>
      <c r="AU14" s="83" t="e">
        <f t="shared" si="15"/>
        <v>#REF!</v>
      </c>
      <c r="AW14" s="9" t="e">
        <f>'Unit Compare rollup'!BM14</f>
        <v>#REF!</v>
      </c>
      <c r="AX14" s="9" t="e">
        <f>'Unit Compare rollup'!BN14</f>
        <v>#REF!</v>
      </c>
      <c r="AY14" s="10" t="e">
        <f t="shared" si="16"/>
        <v>#REF!</v>
      </c>
      <c r="AZ14" s="83" t="e">
        <f t="shared" si="17"/>
        <v>#REF!</v>
      </c>
    </row>
    <row r="15" spans="1:52" outlineLevel="1">
      <c r="A15" s="63">
        <v>41200</v>
      </c>
      <c r="B15" s="8" t="str">
        <f t="shared" si="0"/>
        <v>01-41200</v>
      </c>
      <c r="C15" s="8" t="str">
        <f t="shared" si="0"/>
        <v>02-41200</v>
      </c>
      <c r="D15" s="8" t="str">
        <f t="shared" si="0"/>
        <v>04-41200</v>
      </c>
      <c r="E15" s="8" t="str">
        <f t="shared" si="0"/>
        <v>06-41200</v>
      </c>
      <c r="F15" s="8" t="str">
        <f t="shared" si="0"/>
        <v>07-41200</v>
      </c>
      <c r="G15" s="8" t="str">
        <f t="shared" si="0"/>
        <v>08-41200</v>
      </c>
      <c r="H15" s="8" t="str">
        <f t="shared" si="0"/>
        <v>09-41200</v>
      </c>
      <c r="I15" s="8" t="str">
        <f t="shared" si="1"/>
        <v>10-41200</v>
      </c>
      <c r="J15" s="8" t="str">
        <f t="shared" si="1"/>
        <v>11-41200</v>
      </c>
      <c r="K15" s="8" t="str">
        <f t="shared" si="1"/>
        <v>12-41200</v>
      </c>
      <c r="L15" s="8" t="str">
        <f t="shared" si="1"/>
        <v>15-41200</v>
      </c>
      <c r="M15" s="8" t="str">
        <f t="shared" si="1"/>
        <v>16-41200</v>
      </c>
      <c r="N15" s="8"/>
      <c r="O15" s="8">
        <f t="shared" si="2"/>
        <v>41200</v>
      </c>
      <c r="P15" s="4"/>
      <c r="Q15" t="e">
        <f t="shared" si="3"/>
        <v>#NAME?</v>
      </c>
      <c r="S15" s="218" t="e">
        <f t="shared" si="18"/>
        <v>#REF!</v>
      </c>
      <c r="T15" s="218" t="e">
        <f t="shared" si="19"/>
        <v>#REF!</v>
      </c>
      <c r="U15" s="218" t="e">
        <f t="shared" si="4"/>
        <v>#REF!</v>
      </c>
      <c r="V15" s="83"/>
      <c r="X15" s="10" t="e">
        <f>'Unit Compare rollup'!O15</f>
        <v>#REF!</v>
      </c>
      <c r="Y15" s="10" t="e">
        <f>'Unit Compare rollup'!P15</f>
        <v>#REF!</v>
      </c>
      <c r="Z15" s="10"/>
      <c r="AA15" s="83"/>
      <c r="AC15" s="10" t="e">
        <f>'Unit Compare rollup'!Y15</f>
        <v>#REF!</v>
      </c>
      <c r="AD15" s="10" t="e">
        <f>'Unit Compare rollup'!Z15</f>
        <v>#REF!</v>
      </c>
      <c r="AE15" s="10"/>
      <c r="AF15" s="83"/>
      <c r="AH15" s="10" t="e">
        <f>'Unit Compare rollup'!AI15</f>
        <v>#REF!</v>
      </c>
      <c r="AI15" s="10" t="e">
        <f>'Unit Compare rollup'!AJ15</f>
        <v>#REF!</v>
      </c>
      <c r="AJ15" s="10"/>
      <c r="AK15" s="83"/>
      <c r="AM15" s="10" t="e">
        <f>'Unit Compare rollup'!AS15</f>
        <v>#REF!</v>
      </c>
      <c r="AN15" s="10" t="e">
        <f>'Unit Compare rollup'!AT15</f>
        <v>#REF!</v>
      </c>
      <c r="AO15" s="10"/>
      <c r="AP15" s="83"/>
      <c r="AR15" s="10" t="e">
        <f>'Unit Compare rollup'!BC15</f>
        <v>#REF!</v>
      </c>
      <c r="AS15" s="10" t="e">
        <f>'Unit Compare rollup'!BD15</f>
        <v>#REF!</v>
      </c>
      <c r="AT15" s="10"/>
      <c r="AU15" s="83"/>
      <c r="AW15" s="9" t="e">
        <f>'Unit Compare rollup'!BM15</f>
        <v>#REF!</v>
      </c>
      <c r="AX15" s="9" t="e">
        <f>'Unit Compare rollup'!BN15</f>
        <v>#REF!</v>
      </c>
      <c r="AY15" s="10"/>
      <c r="AZ15" s="83"/>
    </row>
    <row r="16" spans="1:52" outlineLevel="1">
      <c r="A16" s="63">
        <v>41300</v>
      </c>
      <c r="B16" s="8" t="str">
        <f t="shared" si="0"/>
        <v>01-41300</v>
      </c>
      <c r="C16" s="8" t="str">
        <f t="shared" si="0"/>
        <v>02-41300</v>
      </c>
      <c r="D16" s="8" t="str">
        <f t="shared" si="0"/>
        <v>04-41300</v>
      </c>
      <c r="E16" s="8" t="str">
        <f t="shared" si="0"/>
        <v>06-41300</v>
      </c>
      <c r="F16" s="8" t="str">
        <f t="shared" si="0"/>
        <v>07-41300</v>
      </c>
      <c r="G16" s="8" t="str">
        <f t="shared" si="0"/>
        <v>08-41300</v>
      </c>
      <c r="H16" s="8" t="str">
        <f t="shared" si="0"/>
        <v>09-41300</v>
      </c>
      <c r="I16" s="8" t="str">
        <f t="shared" si="1"/>
        <v>10-41300</v>
      </c>
      <c r="J16" s="8" t="str">
        <f t="shared" si="1"/>
        <v>11-41300</v>
      </c>
      <c r="K16" s="8" t="str">
        <f t="shared" si="1"/>
        <v>12-41300</v>
      </c>
      <c r="L16" s="8" t="str">
        <f t="shared" si="1"/>
        <v>15-41300</v>
      </c>
      <c r="M16" s="8" t="str">
        <f t="shared" si="1"/>
        <v>16-41300</v>
      </c>
      <c r="N16" s="8"/>
      <c r="O16" s="8">
        <f t="shared" si="2"/>
        <v>41300</v>
      </c>
      <c r="P16" s="4"/>
      <c r="Q16" t="e">
        <f t="shared" si="3"/>
        <v>#NAME?</v>
      </c>
      <c r="S16" s="218" t="e">
        <f t="shared" si="18"/>
        <v>#REF!</v>
      </c>
      <c r="T16" s="218" t="e">
        <f t="shared" si="19"/>
        <v>#REF!</v>
      </c>
      <c r="U16" s="218" t="e">
        <f t="shared" si="4"/>
        <v>#REF!</v>
      </c>
      <c r="V16" s="83" t="e">
        <f t="shared" si="5"/>
        <v>#REF!</v>
      </c>
      <c r="X16" s="10" t="e">
        <f>'Unit Compare rollup'!O16</f>
        <v>#REF!</v>
      </c>
      <c r="Y16" s="10" t="e">
        <f>'Unit Compare rollup'!P16</f>
        <v>#REF!</v>
      </c>
      <c r="Z16" s="10" t="e">
        <f t="shared" si="6"/>
        <v>#REF!</v>
      </c>
      <c r="AA16" s="83" t="e">
        <f t="shared" si="7"/>
        <v>#REF!</v>
      </c>
      <c r="AC16" s="10" t="e">
        <f>'Unit Compare rollup'!Y16</f>
        <v>#REF!</v>
      </c>
      <c r="AD16" s="10" t="e">
        <f>'Unit Compare rollup'!Z16</f>
        <v>#REF!</v>
      </c>
      <c r="AE16" s="10" t="e">
        <f t="shared" si="8"/>
        <v>#REF!</v>
      </c>
      <c r="AF16" s="83" t="e">
        <f t="shared" si="9"/>
        <v>#REF!</v>
      </c>
      <c r="AH16" s="10" t="e">
        <f>'Unit Compare rollup'!AI16</f>
        <v>#REF!</v>
      </c>
      <c r="AI16" s="10" t="e">
        <f>'Unit Compare rollup'!AJ16</f>
        <v>#REF!</v>
      </c>
      <c r="AJ16" s="10" t="e">
        <f t="shared" si="10"/>
        <v>#REF!</v>
      </c>
      <c r="AK16" s="83" t="e">
        <f t="shared" si="11"/>
        <v>#REF!</v>
      </c>
      <c r="AM16" s="10" t="e">
        <f>'Unit Compare rollup'!AS16</f>
        <v>#REF!</v>
      </c>
      <c r="AN16" s="10" t="e">
        <f>'Unit Compare rollup'!AT16</f>
        <v>#REF!</v>
      </c>
      <c r="AO16" s="10" t="e">
        <f t="shared" si="12"/>
        <v>#REF!</v>
      </c>
      <c r="AP16" s="83" t="e">
        <f t="shared" si="13"/>
        <v>#REF!</v>
      </c>
      <c r="AR16" s="10" t="e">
        <f>'Unit Compare rollup'!BC16</f>
        <v>#REF!</v>
      </c>
      <c r="AS16" s="10" t="e">
        <f>'Unit Compare rollup'!BD16</f>
        <v>#REF!</v>
      </c>
      <c r="AT16" s="10" t="e">
        <f t="shared" ref="AT16:AT41" si="20">+AS16-AR16</f>
        <v>#REF!</v>
      </c>
      <c r="AU16" s="83" t="e">
        <f t="shared" ref="AU16:AU18" si="21">IF(AR16+AS16=0,0,IF(AR16=0,"    100.0%",IF(AT16=0,"      0.0%",+AT16/AR16)))</f>
        <v>#REF!</v>
      </c>
      <c r="AW16" s="9" t="e">
        <f>'Unit Compare rollup'!BM16</f>
        <v>#REF!</v>
      </c>
      <c r="AX16" s="9" t="e">
        <f>'Unit Compare rollup'!BN16</f>
        <v>#REF!</v>
      </c>
      <c r="AY16" s="10" t="e">
        <f t="shared" ref="AY16:AY41" si="22">+AX16-AW16</f>
        <v>#REF!</v>
      </c>
      <c r="AZ16" s="83" t="e">
        <f t="shared" ref="AZ16:AZ18" si="23">IF(AW16+AX16=0,0,IF(AW16=0,"    100.0%",IF(AY16=0,"      0.0%",+AY16/AW16)))</f>
        <v>#REF!</v>
      </c>
    </row>
    <row r="17" spans="1:52" outlineLevel="1">
      <c r="A17" s="63">
        <v>41400</v>
      </c>
      <c r="B17" s="8" t="str">
        <f t="shared" si="0"/>
        <v>01-41400</v>
      </c>
      <c r="C17" s="8" t="str">
        <f t="shared" si="0"/>
        <v>02-41400</v>
      </c>
      <c r="D17" s="8" t="str">
        <f t="shared" si="0"/>
        <v>04-41400</v>
      </c>
      <c r="E17" s="8" t="str">
        <f t="shared" si="0"/>
        <v>06-41400</v>
      </c>
      <c r="F17" s="8" t="str">
        <f t="shared" si="0"/>
        <v>07-41400</v>
      </c>
      <c r="G17" s="8" t="str">
        <f t="shared" si="0"/>
        <v>08-41400</v>
      </c>
      <c r="H17" s="8" t="str">
        <f t="shared" si="0"/>
        <v>09-41400</v>
      </c>
      <c r="I17" s="8" t="str">
        <f t="shared" si="1"/>
        <v>10-41400</v>
      </c>
      <c r="J17" s="8" t="str">
        <f t="shared" si="1"/>
        <v>11-41400</v>
      </c>
      <c r="K17" s="8" t="str">
        <f t="shared" si="1"/>
        <v>12-41400</v>
      </c>
      <c r="L17" s="8" t="str">
        <f t="shared" si="1"/>
        <v>15-41400</v>
      </c>
      <c r="M17" s="8" t="str">
        <f t="shared" si="1"/>
        <v>16-41400</v>
      </c>
      <c r="N17" s="8"/>
      <c r="O17" s="8">
        <f t="shared" si="2"/>
        <v>41400</v>
      </c>
      <c r="P17" s="4"/>
      <c r="Q17" t="e">
        <f t="shared" si="3"/>
        <v>#NAME?</v>
      </c>
      <c r="S17" s="218" t="e">
        <f t="shared" si="18"/>
        <v>#REF!</v>
      </c>
      <c r="T17" s="218" t="e">
        <f t="shared" si="19"/>
        <v>#REF!</v>
      </c>
      <c r="U17" s="218" t="e">
        <f t="shared" si="4"/>
        <v>#REF!</v>
      </c>
      <c r="V17" s="83" t="e">
        <f t="shared" si="5"/>
        <v>#REF!</v>
      </c>
      <c r="X17" s="10" t="e">
        <f>'Unit Compare rollup'!O17</f>
        <v>#REF!</v>
      </c>
      <c r="Y17" s="10" t="e">
        <f>'Unit Compare rollup'!P17</f>
        <v>#REF!</v>
      </c>
      <c r="Z17" s="10" t="e">
        <f t="shared" si="6"/>
        <v>#REF!</v>
      </c>
      <c r="AA17" s="83" t="e">
        <f t="shared" si="7"/>
        <v>#REF!</v>
      </c>
      <c r="AC17" s="10" t="e">
        <f>'Unit Compare rollup'!Y17</f>
        <v>#REF!</v>
      </c>
      <c r="AD17" s="10" t="e">
        <f>'Unit Compare rollup'!Z17</f>
        <v>#REF!</v>
      </c>
      <c r="AE17" s="10" t="e">
        <f t="shared" si="8"/>
        <v>#REF!</v>
      </c>
      <c r="AF17" s="83" t="e">
        <f t="shared" si="9"/>
        <v>#REF!</v>
      </c>
      <c r="AH17" s="10" t="e">
        <f>'Unit Compare rollup'!AI17</f>
        <v>#REF!</v>
      </c>
      <c r="AI17" s="10" t="e">
        <f>'Unit Compare rollup'!AJ17</f>
        <v>#REF!</v>
      </c>
      <c r="AJ17" s="10" t="e">
        <f t="shared" si="10"/>
        <v>#REF!</v>
      </c>
      <c r="AK17" s="83" t="e">
        <f t="shared" si="11"/>
        <v>#REF!</v>
      </c>
      <c r="AM17" s="10" t="e">
        <f>'Unit Compare rollup'!AS17</f>
        <v>#REF!</v>
      </c>
      <c r="AN17" s="10" t="e">
        <f>'Unit Compare rollup'!AT17</f>
        <v>#REF!</v>
      </c>
      <c r="AO17" s="10" t="e">
        <f t="shared" si="12"/>
        <v>#REF!</v>
      </c>
      <c r="AP17" s="83" t="e">
        <f t="shared" si="13"/>
        <v>#REF!</v>
      </c>
      <c r="AR17" s="10" t="e">
        <f>'Unit Compare rollup'!BC17</f>
        <v>#REF!</v>
      </c>
      <c r="AS17" s="10" t="e">
        <f>'Unit Compare rollup'!BD17</f>
        <v>#REF!</v>
      </c>
      <c r="AT17" s="10" t="e">
        <f t="shared" si="20"/>
        <v>#REF!</v>
      </c>
      <c r="AU17" s="83" t="e">
        <f t="shared" si="21"/>
        <v>#REF!</v>
      </c>
      <c r="AW17" s="9" t="e">
        <f>'Unit Compare rollup'!BM17</f>
        <v>#REF!</v>
      </c>
      <c r="AX17" s="9" t="e">
        <f>'Unit Compare rollup'!BN17</f>
        <v>#REF!</v>
      </c>
      <c r="AY17" s="10" t="e">
        <f t="shared" si="22"/>
        <v>#REF!</v>
      </c>
      <c r="AZ17" s="83" t="e">
        <f t="shared" si="23"/>
        <v>#REF!</v>
      </c>
    </row>
    <row r="18" spans="1:52" outlineLevel="1">
      <c r="A18" s="63">
        <v>41500</v>
      </c>
      <c r="B18" s="8" t="str">
        <f t="shared" si="0"/>
        <v>01-41500</v>
      </c>
      <c r="C18" s="8" t="str">
        <f t="shared" si="0"/>
        <v>02-41500</v>
      </c>
      <c r="D18" s="8" t="str">
        <f t="shared" si="0"/>
        <v>04-41500</v>
      </c>
      <c r="E18" s="8" t="str">
        <f t="shared" si="0"/>
        <v>06-41500</v>
      </c>
      <c r="F18" s="8" t="str">
        <f t="shared" si="0"/>
        <v>07-41500</v>
      </c>
      <c r="G18" s="8" t="str">
        <f t="shared" si="0"/>
        <v>08-41500</v>
      </c>
      <c r="H18" s="8" t="str">
        <f t="shared" si="0"/>
        <v>09-41500</v>
      </c>
      <c r="I18" s="8" t="str">
        <f t="shared" si="1"/>
        <v>10-41500</v>
      </c>
      <c r="J18" s="8" t="str">
        <f t="shared" si="1"/>
        <v>11-41500</v>
      </c>
      <c r="K18" s="8" t="str">
        <f t="shared" si="1"/>
        <v>12-41500</v>
      </c>
      <c r="L18" s="8" t="str">
        <f t="shared" si="1"/>
        <v>15-41500</v>
      </c>
      <c r="M18" s="8" t="str">
        <f t="shared" si="1"/>
        <v>16-41500</v>
      </c>
      <c r="N18" s="8"/>
      <c r="O18" s="8">
        <f t="shared" si="2"/>
        <v>41500</v>
      </c>
      <c r="P18" s="4"/>
      <c r="Q18" t="e">
        <f t="shared" si="3"/>
        <v>#NAME?</v>
      </c>
      <c r="S18" s="218" t="e">
        <f t="shared" si="18"/>
        <v>#REF!</v>
      </c>
      <c r="T18" s="218" t="e">
        <f t="shared" si="19"/>
        <v>#REF!</v>
      </c>
      <c r="U18" s="218" t="e">
        <f t="shared" si="4"/>
        <v>#REF!</v>
      </c>
      <c r="V18" s="83" t="e">
        <f t="shared" si="5"/>
        <v>#REF!</v>
      </c>
      <c r="X18" s="10" t="e">
        <f>'Unit Compare rollup'!O18</f>
        <v>#REF!</v>
      </c>
      <c r="Y18" s="10" t="e">
        <f>'Unit Compare rollup'!P18</f>
        <v>#REF!</v>
      </c>
      <c r="Z18" s="10" t="e">
        <f t="shared" si="6"/>
        <v>#REF!</v>
      </c>
      <c r="AA18" s="83" t="e">
        <f t="shared" si="7"/>
        <v>#REF!</v>
      </c>
      <c r="AC18" s="10" t="e">
        <f>'Unit Compare rollup'!Y18</f>
        <v>#REF!</v>
      </c>
      <c r="AD18" s="10" t="e">
        <f>'Unit Compare rollup'!Z18</f>
        <v>#REF!</v>
      </c>
      <c r="AE18" s="10" t="e">
        <f t="shared" si="8"/>
        <v>#REF!</v>
      </c>
      <c r="AF18" s="83" t="e">
        <f t="shared" si="9"/>
        <v>#REF!</v>
      </c>
      <c r="AH18" s="10" t="e">
        <f>'Unit Compare rollup'!AI18</f>
        <v>#REF!</v>
      </c>
      <c r="AI18" s="10" t="e">
        <f>'Unit Compare rollup'!AJ18</f>
        <v>#REF!</v>
      </c>
      <c r="AJ18" s="10" t="e">
        <f t="shared" si="10"/>
        <v>#REF!</v>
      </c>
      <c r="AK18" s="83" t="e">
        <f t="shared" si="11"/>
        <v>#REF!</v>
      </c>
      <c r="AM18" s="10" t="e">
        <f>'Unit Compare rollup'!AS18</f>
        <v>#REF!</v>
      </c>
      <c r="AN18" s="10" t="e">
        <f>'Unit Compare rollup'!AT18</f>
        <v>#REF!</v>
      </c>
      <c r="AO18" s="10" t="e">
        <f t="shared" si="12"/>
        <v>#REF!</v>
      </c>
      <c r="AP18" s="83" t="e">
        <f t="shared" si="13"/>
        <v>#REF!</v>
      </c>
      <c r="AR18" s="10" t="e">
        <f>'Unit Compare rollup'!BC18</f>
        <v>#REF!</v>
      </c>
      <c r="AS18" s="10" t="e">
        <f>'Unit Compare rollup'!BD18</f>
        <v>#REF!</v>
      </c>
      <c r="AT18" s="10" t="e">
        <f t="shared" si="20"/>
        <v>#REF!</v>
      </c>
      <c r="AU18" s="83" t="e">
        <f t="shared" si="21"/>
        <v>#REF!</v>
      </c>
      <c r="AW18" s="9" t="e">
        <f>'Unit Compare rollup'!BM18</f>
        <v>#REF!</v>
      </c>
      <c r="AX18" s="9" t="e">
        <f>'Unit Compare rollup'!BN18</f>
        <v>#REF!</v>
      </c>
      <c r="AY18" s="10" t="e">
        <f t="shared" si="22"/>
        <v>#REF!</v>
      </c>
      <c r="AZ18" s="83" t="e">
        <f t="shared" si="23"/>
        <v>#REF!</v>
      </c>
    </row>
    <row r="19" spans="1:52" outlineLevel="1">
      <c r="A19" s="63">
        <v>41550</v>
      </c>
      <c r="B19" s="8" t="str">
        <f t="shared" si="0"/>
        <v>01-41550</v>
      </c>
      <c r="C19" s="8" t="str">
        <f t="shared" si="0"/>
        <v>02-41550</v>
      </c>
      <c r="D19" s="8" t="str">
        <f t="shared" si="0"/>
        <v>04-41550</v>
      </c>
      <c r="E19" s="8" t="str">
        <f t="shared" si="0"/>
        <v>06-41550</v>
      </c>
      <c r="F19" s="8" t="str">
        <f t="shared" si="0"/>
        <v>07-41550</v>
      </c>
      <c r="G19" s="8" t="str">
        <f t="shared" si="0"/>
        <v>08-41550</v>
      </c>
      <c r="H19" s="8" t="str">
        <f t="shared" si="0"/>
        <v>09-41550</v>
      </c>
      <c r="I19" s="8" t="str">
        <f t="shared" si="1"/>
        <v>10-41550</v>
      </c>
      <c r="J19" s="8" t="str">
        <f t="shared" si="1"/>
        <v>11-41550</v>
      </c>
      <c r="K19" s="8" t="str">
        <f t="shared" si="1"/>
        <v>12-41550</v>
      </c>
      <c r="L19" s="8" t="str">
        <f t="shared" si="1"/>
        <v>15-41550</v>
      </c>
      <c r="M19" s="8" t="str">
        <f t="shared" si="1"/>
        <v>16-41550</v>
      </c>
      <c r="N19" s="8"/>
      <c r="O19" s="8">
        <f>+A19</f>
        <v>41550</v>
      </c>
      <c r="P19" s="4"/>
      <c r="Q19" t="e">
        <f>VLOOKUP(A19,LookupB,2,FALSE)</f>
        <v>#NAME?</v>
      </c>
      <c r="S19" s="218" t="e">
        <f t="shared" si="18"/>
        <v>#REF!</v>
      </c>
      <c r="T19" s="218" t="e">
        <f t="shared" si="19"/>
        <v>#REF!</v>
      </c>
      <c r="U19" s="218" t="e">
        <f t="shared" si="4"/>
        <v>#REF!</v>
      </c>
      <c r="V19" s="83" t="e">
        <f>IF(S19+T19=0,0,IF(S19=0,"    100.0%",IF(U19=0,"      0.0%",+U19/S19)))</f>
        <v>#REF!</v>
      </c>
      <c r="X19" s="10" t="e">
        <f>'Unit Compare rollup'!O19</f>
        <v>#REF!</v>
      </c>
      <c r="Y19" s="10" t="e">
        <f>'Unit Compare rollup'!P19</f>
        <v>#REF!</v>
      </c>
      <c r="Z19" s="10" t="e">
        <f>+Y19-X19</f>
        <v>#REF!</v>
      </c>
      <c r="AA19" s="83" t="e">
        <f>IF(X19+Y19=0,0,IF(X19=0,"    100.0%",IF(Z19=0,"      0.0%",+Z19/X19)))</f>
        <v>#REF!</v>
      </c>
      <c r="AC19" s="10" t="e">
        <f>'Unit Compare rollup'!Y19</f>
        <v>#REF!</v>
      </c>
      <c r="AD19" s="10" t="e">
        <f>'Unit Compare rollup'!Z19</f>
        <v>#REF!</v>
      </c>
      <c r="AE19" s="10" t="e">
        <f t="shared" si="8"/>
        <v>#REF!</v>
      </c>
      <c r="AF19" s="83" t="e">
        <f>IF(AC19+AD19=0,0,IF(AC19=0,"    100.0%",IF(AE19=0,"      0.0%",+AE19/AC19)))</f>
        <v>#REF!</v>
      </c>
      <c r="AH19" s="10" t="e">
        <f>'Unit Compare rollup'!AI19</f>
        <v>#REF!</v>
      </c>
      <c r="AI19" s="10" t="e">
        <f>'Unit Compare rollup'!AJ19</f>
        <v>#REF!</v>
      </c>
      <c r="AJ19" s="10" t="e">
        <f t="shared" si="10"/>
        <v>#REF!</v>
      </c>
      <c r="AK19" s="83" t="e">
        <f>IF(AH19+AI19=0,0,IF(AH19=0,"    100.0%",IF(AJ19=0,"      0.0%",+AJ19/AH19)))</f>
        <v>#REF!</v>
      </c>
      <c r="AM19" s="10" t="e">
        <f>'Unit Compare rollup'!AS19</f>
        <v>#REF!</v>
      </c>
      <c r="AN19" s="10" t="e">
        <f>'Unit Compare rollup'!AT19</f>
        <v>#REF!</v>
      </c>
      <c r="AO19" s="10" t="e">
        <f t="shared" si="12"/>
        <v>#REF!</v>
      </c>
      <c r="AP19" s="83" t="e">
        <f>IF(AM19+AN19=0,0,IF(AM19=0,"    100.0%",IF(AO19=0,"      0.0%",+AO19/AM19)))</f>
        <v>#REF!</v>
      </c>
      <c r="AR19" s="10" t="e">
        <f>'Unit Compare rollup'!BC19</f>
        <v>#REF!</v>
      </c>
      <c r="AS19" s="10" t="e">
        <f>'Unit Compare rollup'!BD19</f>
        <v>#REF!</v>
      </c>
      <c r="AT19" s="10" t="e">
        <f t="shared" si="20"/>
        <v>#REF!</v>
      </c>
      <c r="AU19" s="83" t="e">
        <f>IF(AR19+AS19=0,0,IF(AR19=0,"    100.0%",IF(AT19=0,"      0.0%",+AT19/AR19)))</f>
        <v>#REF!</v>
      </c>
      <c r="AW19" s="9" t="e">
        <f>'Unit Compare rollup'!BM19</f>
        <v>#REF!</v>
      </c>
      <c r="AX19" s="9" t="e">
        <f>'Unit Compare rollup'!BN19</f>
        <v>#REF!</v>
      </c>
      <c r="AY19" s="10" t="e">
        <f t="shared" si="22"/>
        <v>#REF!</v>
      </c>
      <c r="AZ19" s="83" t="e">
        <f>IF(AW19+AX19=0,0,IF(AW19=0,"    100.0%",IF(AY19=0,"      0.0%",+AY19/AW19)))</f>
        <v>#REF!</v>
      </c>
    </row>
    <row r="20" spans="1:52" outlineLevel="1">
      <c r="A20" s="63">
        <v>42100</v>
      </c>
      <c r="B20" s="8" t="str">
        <f t="shared" si="0"/>
        <v>01-42100</v>
      </c>
      <c r="C20" s="8" t="str">
        <f t="shared" si="0"/>
        <v>02-42100</v>
      </c>
      <c r="D20" s="8" t="str">
        <f t="shared" si="0"/>
        <v>04-42100</v>
      </c>
      <c r="E20" s="8" t="str">
        <f t="shared" si="0"/>
        <v>06-42100</v>
      </c>
      <c r="F20" s="8" t="str">
        <f t="shared" si="0"/>
        <v>07-42100</v>
      </c>
      <c r="G20" s="8" t="str">
        <f t="shared" si="0"/>
        <v>08-42100</v>
      </c>
      <c r="H20" s="8" t="str">
        <f t="shared" si="0"/>
        <v>09-42100</v>
      </c>
      <c r="I20" s="8" t="str">
        <f t="shared" si="1"/>
        <v>10-42100</v>
      </c>
      <c r="J20" s="8" t="str">
        <f t="shared" si="1"/>
        <v>11-42100</v>
      </c>
      <c r="K20" s="8" t="str">
        <f t="shared" si="1"/>
        <v>12-42100</v>
      </c>
      <c r="L20" s="8" t="str">
        <f t="shared" si="1"/>
        <v>15-42100</v>
      </c>
      <c r="M20" s="8" t="str">
        <f t="shared" si="1"/>
        <v>16-42100</v>
      </c>
      <c r="N20" s="8"/>
      <c r="O20" s="8">
        <f t="shared" si="2"/>
        <v>42100</v>
      </c>
      <c r="P20" s="4"/>
      <c r="Q20" t="e">
        <f t="shared" si="3"/>
        <v>#NAME?</v>
      </c>
      <c r="S20" s="218" t="e">
        <f t="shared" si="18"/>
        <v>#REF!</v>
      </c>
      <c r="T20" s="218" t="e">
        <f t="shared" si="19"/>
        <v>#REF!</v>
      </c>
      <c r="U20" s="218" t="e">
        <f t="shared" si="4"/>
        <v>#REF!</v>
      </c>
      <c r="V20" s="83" t="e">
        <f t="shared" si="5"/>
        <v>#REF!</v>
      </c>
      <c r="X20" s="10" t="e">
        <f>'Unit Compare rollup'!O20</f>
        <v>#REF!</v>
      </c>
      <c r="Y20" s="10" t="e">
        <f>'Unit Compare rollup'!P20</f>
        <v>#REF!</v>
      </c>
      <c r="Z20" s="10" t="e">
        <f t="shared" si="6"/>
        <v>#REF!</v>
      </c>
      <c r="AA20" s="83" t="e">
        <f t="shared" si="7"/>
        <v>#REF!</v>
      </c>
      <c r="AC20" s="10" t="e">
        <f>'Unit Compare rollup'!Y20</f>
        <v>#REF!</v>
      </c>
      <c r="AD20" s="10" t="e">
        <f>'Unit Compare rollup'!Z20</f>
        <v>#REF!</v>
      </c>
      <c r="AE20" s="10" t="e">
        <f t="shared" si="8"/>
        <v>#REF!</v>
      </c>
      <c r="AF20" s="83" t="e">
        <f t="shared" si="9"/>
        <v>#REF!</v>
      </c>
      <c r="AH20" s="10" t="e">
        <f>'Unit Compare rollup'!AI20</f>
        <v>#REF!</v>
      </c>
      <c r="AI20" s="10" t="e">
        <f>'Unit Compare rollup'!AJ20</f>
        <v>#REF!</v>
      </c>
      <c r="AJ20" s="10" t="e">
        <f t="shared" si="10"/>
        <v>#REF!</v>
      </c>
      <c r="AK20" s="83" t="e">
        <f t="shared" si="11"/>
        <v>#REF!</v>
      </c>
      <c r="AM20" s="10" t="e">
        <f>'Unit Compare rollup'!AS20</f>
        <v>#REF!</v>
      </c>
      <c r="AN20" s="10" t="e">
        <f>'Unit Compare rollup'!AT20</f>
        <v>#REF!</v>
      </c>
      <c r="AO20" s="10" t="e">
        <f t="shared" si="12"/>
        <v>#REF!</v>
      </c>
      <c r="AP20" s="83" t="e">
        <f t="shared" si="13"/>
        <v>#REF!</v>
      </c>
      <c r="AR20" s="10" t="e">
        <f>'Unit Compare rollup'!BC20</f>
        <v>#REF!</v>
      </c>
      <c r="AS20" s="10" t="e">
        <f>'Unit Compare rollup'!BD20</f>
        <v>#REF!</v>
      </c>
      <c r="AT20" s="10" t="e">
        <f t="shared" si="20"/>
        <v>#REF!</v>
      </c>
      <c r="AU20" s="83" t="e">
        <f t="shared" ref="AU20:AU39" si="24">IF(AR20+AS20=0,0,IF(AR20=0,"    100.0%",IF(AT20=0,"      0.0%",+AT20/AR20)))</f>
        <v>#REF!</v>
      </c>
      <c r="AW20" s="9" t="e">
        <f>'Unit Compare rollup'!BM20</f>
        <v>#REF!</v>
      </c>
      <c r="AX20" s="9" t="e">
        <f>'Unit Compare rollup'!BN20</f>
        <v>#REF!</v>
      </c>
      <c r="AY20" s="10" t="e">
        <f t="shared" si="22"/>
        <v>#REF!</v>
      </c>
      <c r="AZ20" s="83" t="e">
        <f t="shared" ref="AZ20:AZ39" si="25">IF(AW20+AX20=0,0,IF(AW20=0,"    100.0%",IF(AY20=0,"      0.0%",+AY20/AW20)))</f>
        <v>#REF!</v>
      </c>
    </row>
    <row r="21" spans="1:52" outlineLevel="1">
      <c r="A21" s="63">
        <v>42200</v>
      </c>
      <c r="B21" s="8" t="str">
        <f t="shared" si="0"/>
        <v>01-42200</v>
      </c>
      <c r="C21" s="8" t="str">
        <f t="shared" si="0"/>
        <v>02-42200</v>
      </c>
      <c r="D21" s="8" t="str">
        <f t="shared" si="0"/>
        <v>04-42200</v>
      </c>
      <c r="E21" s="8" t="str">
        <f t="shared" si="0"/>
        <v>06-42200</v>
      </c>
      <c r="F21" s="8" t="str">
        <f t="shared" si="0"/>
        <v>07-42200</v>
      </c>
      <c r="G21" s="8" t="str">
        <f t="shared" si="0"/>
        <v>08-42200</v>
      </c>
      <c r="H21" s="8" t="str">
        <f t="shared" si="0"/>
        <v>09-42200</v>
      </c>
      <c r="I21" s="8" t="str">
        <f t="shared" si="1"/>
        <v>10-42200</v>
      </c>
      <c r="J21" s="8" t="str">
        <f t="shared" si="1"/>
        <v>11-42200</v>
      </c>
      <c r="K21" s="8" t="str">
        <f t="shared" si="1"/>
        <v>12-42200</v>
      </c>
      <c r="L21" s="8" t="str">
        <f t="shared" si="1"/>
        <v>15-42200</v>
      </c>
      <c r="M21" s="8" t="str">
        <f t="shared" si="1"/>
        <v>16-42200</v>
      </c>
      <c r="N21" s="8"/>
      <c r="O21" s="8">
        <f t="shared" si="2"/>
        <v>42200</v>
      </c>
      <c r="P21" s="4"/>
      <c r="Q21" t="e">
        <f t="shared" si="3"/>
        <v>#NAME?</v>
      </c>
      <c r="S21" s="218" t="e">
        <f t="shared" si="18"/>
        <v>#REF!</v>
      </c>
      <c r="T21" s="218" t="e">
        <f t="shared" si="19"/>
        <v>#REF!</v>
      </c>
      <c r="U21" s="218" t="e">
        <f t="shared" si="4"/>
        <v>#REF!</v>
      </c>
      <c r="V21" s="83" t="e">
        <f t="shared" si="5"/>
        <v>#REF!</v>
      </c>
      <c r="X21" s="10" t="e">
        <f>'Unit Compare rollup'!O21</f>
        <v>#REF!</v>
      </c>
      <c r="Y21" s="10" t="e">
        <f>'Unit Compare rollup'!P21</f>
        <v>#REF!</v>
      </c>
      <c r="Z21" s="10" t="e">
        <f t="shared" si="6"/>
        <v>#REF!</v>
      </c>
      <c r="AA21" s="83" t="e">
        <f t="shared" si="7"/>
        <v>#REF!</v>
      </c>
      <c r="AC21" s="10" t="e">
        <f>'Unit Compare rollup'!Y21</f>
        <v>#REF!</v>
      </c>
      <c r="AD21" s="10" t="e">
        <f>'Unit Compare rollup'!Z21</f>
        <v>#REF!</v>
      </c>
      <c r="AE21" s="10" t="e">
        <f t="shared" si="8"/>
        <v>#REF!</v>
      </c>
      <c r="AF21" s="83" t="e">
        <f t="shared" si="9"/>
        <v>#REF!</v>
      </c>
      <c r="AH21" s="10" t="e">
        <f>'Unit Compare rollup'!AI21</f>
        <v>#REF!</v>
      </c>
      <c r="AI21" s="10" t="e">
        <f>'Unit Compare rollup'!AJ21</f>
        <v>#REF!</v>
      </c>
      <c r="AJ21" s="10" t="e">
        <f t="shared" si="10"/>
        <v>#REF!</v>
      </c>
      <c r="AK21" s="83" t="e">
        <f t="shared" si="11"/>
        <v>#REF!</v>
      </c>
      <c r="AM21" s="10" t="e">
        <f>'Unit Compare rollup'!AS21</f>
        <v>#REF!</v>
      </c>
      <c r="AN21" s="10" t="e">
        <f>'Unit Compare rollup'!AT21</f>
        <v>#REF!</v>
      </c>
      <c r="AO21" s="10" t="e">
        <f t="shared" si="12"/>
        <v>#REF!</v>
      </c>
      <c r="AP21" s="83" t="e">
        <f t="shared" si="13"/>
        <v>#REF!</v>
      </c>
      <c r="AR21" s="10" t="e">
        <f>'Unit Compare rollup'!BC21</f>
        <v>#REF!</v>
      </c>
      <c r="AS21" s="10" t="e">
        <f>'Unit Compare rollup'!BD21</f>
        <v>#REF!</v>
      </c>
      <c r="AT21" s="10" t="e">
        <f t="shared" si="20"/>
        <v>#REF!</v>
      </c>
      <c r="AU21" s="83" t="e">
        <f t="shared" si="24"/>
        <v>#REF!</v>
      </c>
      <c r="AW21" s="9" t="e">
        <f>'Unit Compare rollup'!BM21</f>
        <v>#REF!</v>
      </c>
      <c r="AX21" s="9" t="e">
        <f>'Unit Compare rollup'!BN21</f>
        <v>#REF!</v>
      </c>
      <c r="AY21" s="10" t="e">
        <f t="shared" si="22"/>
        <v>#REF!</v>
      </c>
      <c r="AZ21" s="83" t="e">
        <f t="shared" si="25"/>
        <v>#REF!</v>
      </c>
    </row>
    <row r="22" spans="1:52" outlineLevel="1">
      <c r="A22" s="63">
        <v>42400</v>
      </c>
      <c r="B22" s="8" t="str">
        <f t="shared" si="0"/>
        <v>01-42400</v>
      </c>
      <c r="C22" s="8" t="str">
        <f t="shared" si="0"/>
        <v>02-42400</v>
      </c>
      <c r="D22" s="8" t="str">
        <f t="shared" si="0"/>
        <v>04-42400</v>
      </c>
      <c r="E22" s="8" t="str">
        <f t="shared" si="0"/>
        <v>06-42400</v>
      </c>
      <c r="F22" s="8" t="str">
        <f t="shared" si="0"/>
        <v>07-42400</v>
      </c>
      <c r="G22" s="8" t="str">
        <f t="shared" si="0"/>
        <v>08-42400</v>
      </c>
      <c r="H22" s="8" t="str">
        <f t="shared" si="0"/>
        <v>09-42400</v>
      </c>
      <c r="I22" s="8" t="str">
        <f t="shared" si="1"/>
        <v>10-42400</v>
      </c>
      <c r="J22" s="8" t="str">
        <f t="shared" si="1"/>
        <v>11-42400</v>
      </c>
      <c r="K22" s="8" t="str">
        <f t="shared" si="1"/>
        <v>12-42400</v>
      </c>
      <c r="L22" s="8" t="str">
        <f t="shared" si="1"/>
        <v>15-42400</v>
      </c>
      <c r="M22" s="8" t="str">
        <f t="shared" si="1"/>
        <v>16-42400</v>
      </c>
      <c r="N22" s="8"/>
      <c r="O22" s="8">
        <f t="shared" si="2"/>
        <v>42400</v>
      </c>
      <c r="P22" s="4"/>
      <c r="Q22" t="e">
        <f t="shared" si="3"/>
        <v>#NAME?</v>
      </c>
      <c r="S22" s="218" t="e">
        <f t="shared" si="18"/>
        <v>#REF!</v>
      </c>
      <c r="T22" s="218" t="e">
        <f t="shared" si="19"/>
        <v>#REF!</v>
      </c>
      <c r="U22" s="218" t="e">
        <f t="shared" si="4"/>
        <v>#REF!</v>
      </c>
      <c r="V22" s="83" t="e">
        <f t="shared" si="5"/>
        <v>#REF!</v>
      </c>
      <c r="X22" s="10" t="e">
        <f>'Unit Compare rollup'!O22</f>
        <v>#REF!</v>
      </c>
      <c r="Y22" s="10" t="e">
        <f>'Unit Compare rollup'!P22</f>
        <v>#REF!</v>
      </c>
      <c r="Z22" s="10" t="e">
        <f t="shared" si="6"/>
        <v>#REF!</v>
      </c>
      <c r="AA22" s="83" t="e">
        <f t="shared" si="7"/>
        <v>#REF!</v>
      </c>
      <c r="AC22" s="10" t="e">
        <f>'Unit Compare rollup'!Y22</f>
        <v>#REF!</v>
      </c>
      <c r="AD22" s="10" t="e">
        <f>'Unit Compare rollup'!Z22</f>
        <v>#REF!</v>
      </c>
      <c r="AE22" s="10" t="e">
        <f t="shared" si="8"/>
        <v>#REF!</v>
      </c>
      <c r="AF22" s="83" t="e">
        <f t="shared" si="9"/>
        <v>#REF!</v>
      </c>
      <c r="AH22" s="10" t="e">
        <f>'Unit Compare rollup'!AI22</f>
        <v>#REF!</v>
      </c>
      <c r="AI22" s="10" t="e">
        <f>'Unit Compare rollup'!AJ22</f>
        <v>#REF!</v>
      </c>
      <c r="AJ22" s="10" t="e">
        <f t="shared" si="10"/>
        <v>#REF!</v>
      </c>
      <c r="AK22" s="83" t="e">
        <f t="shared" si="11"/>
        <v>#REF!</v>
      </c>
      <c r="AM22" s="10" t="e">
        <f>'Unit Compare rollup'!AS22</f>
        <v>#REF!</v>
      </c>
      <c r="AN22" s="10" t="e">
        <f>'Unit Compare rollup'!AT22</f>
        <v>#REF!</v>
      </c>
      <c r="AO22" s="10" t="e">
        <f t="shared" si="12"/>
        <v>#REF!</v>
      </c>
      <c r="AP22" s="83" t="e">
        <f t="shared" si="13"/>
        <v>#REF!</v>
      </c>
      <c r="AR22" s="10" t="e">
        <f>'Unit Compare rollup'!BC22</f>
        <v>#REF!</v>
      </c>
      <c r="AS22" s="10" t="e">
        <f>'Unit Compare rollup'!BD22</f>
        <v>#REF!</v>
      </c>
      <c r="AT22" s="10" t="e">
        <f t="shared" si="20"/>
        <v>#REF!</v>
      </c>
      <c r="AU22" s="83" t="e">
        <f t="shared" si="24"/>
        <v>#REF!</v>
      </c>
      <c r="AW22" s="9" t="e">
        <f>'Unit Compare rollup'!BM22</f>
        <v>#REF!</v>
      </c>
      <c r="AX22" s="9" t="e">
        <f>'Unit Compare rollup'!BN22</f>
        <v>#REF!</v>
      </c>
      <c r="AY22" s="10" t="e">
        <f t="shared" si="22"/>
        <v>#REF!</v>
      </c>
      <c r="AZ22" s="83" t="e">
        <f t="shared" si="25"/>
        <v>#REF!</v>
      </c>
    </row>
    <row r="23" spans="1:52" outlineLevel="1">
      <c r="A23" s="63">
        <v>43100</v>
      </c>
      <c r="B23" s="8" t="str">
        <f t="shared" ref="B23:H32" si="26">CONCATENATE("0",B$8,"-",$A23)</f>
        <v>01-43100</v>
      </c>
      <c r="C23" s="8" t="str">
        <f t="shared" si="26"/>
        <v>02-43100</v>
      </c>
      <c r="D23" s="8" t="str">
        <f t="shared" si="26"/>
        <v>04-43100</v>
      </c>
      <c r="E23" s="8" t="str">
        <f t="shared" si="26"/>
        <v>06-43100</v>
      </c>
      <c r="F23" s="8" t="str">
        <f t="shared" si="26"/>
        <v>07-43100</v>
      </c>
      <c r="G23" s="8" t="str">
        <f t="shared" si="26"/>
        <v>08-43100</v>
      </c>
      <c r="H23" s="8" t="str">
        <f t="shared" si="26"/>
        <v>09-43100</v>
      </c>
      <c r="I23" s="8" t="str">
        <f t="shared" ref="I23:M32" si="27">CONCATENATE(I$8,"-",$A23)</f>
        <v>10-43100</v>
      </c>
      <c r="J23" s="8" t="str">
        <f t="shared" si="27"/>
        <v>11-43100</v>
      </c>
      <c r="K23" s="8" t="str">
        <f t="shared" si="27"/>
        <v>12-43100</v>
      </c>
      <c r="L23" s="8" t="str">
        <f t="shared" si="27"/>
        <v>15-43100</v>
      </c>
      <c r="M23" s="8" t="str">
        <f t="shared" si="27"/>
        <v>16-43100</v>
      </c>
      <c r="N23" s="8"/>
      <c r="O23" s="8">
        <f t="shared" si="2"/>
        <v>43100</v>
      </c>
      <c r="P23" s="4"/>
      <c r="Q23" t="e">
        <f t="shared" si="3"/>
        <v>#NAME?</v>
      </c>
      <c r="S23" s="218" t="e">
        <f t="shared" si="18"/>
        <v>#REF!</v>
      </c>
      <c r="T23" s="218" t="e">
        <f t="shared" si="19"/>
        <v>#REF!</v>
      </c>
      <c r="U23" s="218" t="e">
        <f t="shared" si="4"/>
        <v>#REF!</v>
      </c>
      <c r="V23" s="83" t="e">
        <f t="shared" si="5"/>
        <v>#REF!</v>
      </c>
      <c r="X23" s="10" t="e">
        <f>'Unit Compare rollup'!O23</f>
        <v>#REF!</v>
      </c>
      <c r="Y23" s="10" t="e">
        <f>'Unit Compare rollup'!P23</f>
        <v>#REF!</v>
      </c>
      <c r="Z23" s="10" t="e">
        <f t="shared" si="6"/>
        <v>#REF!</v>
      </c>
      <c r="AA23" s="83" t="e">
        <f t="shared" si="7"/>
        <v>#REF!</v>
      </c>
      <c r="AC23" s="10" t="e">
        <f>'Unit Compare rollup'!Y23</f>
        <v>#REF!</v>
      </c>
      <c r="AD23" s="10" t="e">
        <f>'Unit Compare rollup'!Z23</f>
        <v>#REF!</v>
      </c>
      <c r="AE23" s="10" t="e">
        <f t="shared" si="8"/>
        <v>#REF!</v>
      </c>
      <c r="AF23" s="83" t="e">
        <f t="shared" si="9"/>
        <v>#REF!</v>
      </c>
      <c r="AH23" s="10" t="e">
        <f>'Unit Compare rollup'!AI23</f>
        <v>#REF!</v>
      </c>
      <c r="AI23" s="10" t="e">
        <f>'Unit Compare rollup'!AJ23</f>
        <v>#REF!</v>
      </c>
      <c r="AJ23" s="10" t="e">
        <f t="shared" si="10"/>
        <v>#REF!</v>
      </c>
      <c r="AK23" s="83" t="e">
        <f t="shared" si="11"/>
        <v>#REF!</v>
      </c>
      <c r="AM23" s="10" t="e">
        <f>'Unit Compare rollup'!AS23</f>
        <v>#REF!</v>
      </c>
      <c r="AN23" s="10" t="e">
        <f>'Unit Compare rollup'!AT23</f>
        <v>#REF!</v>
      </c>
      <c r="AO23" s="10" t="e">
        <f t="shared" si="12"/>
        <v>#REF!</v>
      </c>
      <c r="AP23" s="83" t="e">
        <f t="shared" si="13"/>
        <v>#REF!</v>
      </c>
      <c r="AR23" s="10" t="e">
        <f>'Unit Compare rollup'!BC23</f>
        <v>#REF!</v>
      </c>
      <c r="AS23" s="10" t="e">
        <f>'Unit Compare rollup'!BD23</f>
        <v>#REF!</v>
      </c>
      <c r="AT23" s="10" t="e">
        <f t="shared" si="20"/>
        <v>#REF!</v>
      </c>
      <c r="AU23" s="83" t="e">
        <f t="shared" si="24"/>
        <v>#REF!</v>
      </c>
      <c r="AW23" s="9" t="e">
        <f>'Unit Compare rollup'!BM23</f>
        <v>#REF!</v>
      </c>
      <c r="AX23" s="9" t="e">
        <f>'Unit Compare rollup'!BN23</f>
        <v>#REF!</v>
      </c>
      <c r="AY23" s="10" t="e">
        <f t="shared" si="22"/>
        <v>#REF!</v>
      </c>
      <c r="AZ23" s="83" t="e">
        <f t="shared" si="25"/>
        <v>#REF!</v>
      </c>
    </row>
    <row r="24" spans="1:52" outlineLevel="1">
      <c r="A24" s="63">
        <v>43200</v>
      </c>
      <c r="B24" s="8" t="str">
        <f t="shared" si="26"/>
        <v>01-43200</v>
      </c>
      <c r="C24" s="8" t="str">
        <f t="shared" si="26"/>
        <v>02-43200</v>
      </c>
      <c r="D24" s="8" t="str">
        <f t="shared" si="26"/>
        <v>04-43200</v>
      </c>
      <c r="E24" s="8" t="str">
        <f t="shared" si="26"/>
        <v>06-43200</v>
      </c>
      <c r="F24" s="8" t="str">
        <f t="shared" si="26"/>
        <v>07-43200</v>
      </c>
      <c r="G24" s="8" t="str">
        <f t="shared" si="26"/>
        <v>08-43200</v>
      </c>
      <c r="H24" s="8" t="str">
        <f t="shared" si="26"/>
        <v>09-43200</v>
      </c>
      <c r="I24" s="8" t="str">
        <f t="shared" si="27"/>
        <v>10-43200</v>
      </c>
      <c r="J24" s="8" t="str">
        <f t="shared" si="27"/>
        <v>11-43200</v>
      </c>
      <c r="K24" s="8" t="str">
        <f t="shared" si="27"/>
        <v>12-43200</v>
      </c>
      <c r="L24" s="8" t="str">
        <f t="shared" si="27"/>
        <v>15-43200</v>
      </c>
      <c r="M24" s="8" t="str">
        <f t="shared" si="27"/>
        <v>16-43200</v>
      </c>
      <c r="N24" s="8"/>
      <c r="O24" s="8">
        <f t="shared" si="2"/>
        <v>43200</v>
      </c>
      <c r="P24" s="4"/>
      <c r="Q24" t="e">
        <f t="shared" si="3"/>
        <v>#NAME?</v>
      </c>
      <c r="S24" s="218" t="e">
        <f t="shared" si="18"/>
        <v>#REF!</v>
      </c>
      <c r="T24" s="218" t="e">
        <f t="shared" si="19"/>
        <v>#REF!</v>
      </c>
      <c r="U24" s="218" t="e">
        <f t="shared" si="4"/>
        <v>#REF!</v>
      </c>
      <c r="V24" s="83" t="e">
        <f t="shared" si="5"/>
        <v>#REF!</v>
      </c>
      <c r="X24" s="10" t="e">
        <f>'Unit Compare rollup'!O24</f>
        <v>#REF!</v>
      </c>
      <c r="Y24" s="10" t="e">
        <f>'Unit Compare rollup'!P24</f>
        <v>#REF!</v>
      </c>
      <c r="Z24" s="10" t="e">
        <f t="shared" si="6"/>
        <v>#REF!</v>
      </c>
      <c r="AA24" s="83" t="e">
        <f t="shared" si="7"/>
        <v>#REF!</v>
      </c>
      <c r="AC24" s="10" t="e">
        <f>'Unit Compare rollup'!Y24</f>
        <v>#REF!</v>
      </c>
      <c r="AD24" s="10" t="e">
        <f>'Unit Compare rollup'!Z24</f>
        <v>#REF!</v>
      </c>
      <c r="AE24" s="10" t="e">
        <f t="shared" si="8"/>
        <v>#REF!</v>
      </c>
      <c r="AF24" s="83" t="e">
        <f t="shared" si="9"/>
        <v>#REF!</v>
      </c>
      <c r="AH24" s="10" t="e">
        <f>'Unit Compare rollup'!AI24</f>
        <v>#REF!</v>
      </c>
      <c r="AI24" s="10" t="e">
        <f>'Unit Compare rollup'!AJ24</f>
        <v>#REF!</v>
      </c>
      <c r="AJ24" s="10" t="e">
        <f t="shared" si="10"/>
        <v>#REF!</v>
      </c>
      <c r="AK24" s="83" t="e">
        <f t="shared" si="11"/>
        <v>#REF!</v>
      </c>
      <c r="AM24" s="10" t="e">
        <f>'Unit Compare rollup'!AS24</f>
        <v>#REF!</v>
      </c>
      <c r="AN24" s="10" t="e">
        <f>'Unit Compare rollup'!AT24</f>
        <v>#REF!</v>
      </c>
      <c r="AO24" s="10" t="e">
        <f t="shared" si="12"/>
        <v>#REF!</v>
      </c>
      <c r="AP24" s="83" t="e">
        <f t="shared" si="13"/>
        <v>#REF!</v>
      </c>
      <c r="AR24" s="10" t="e">
        <f>'Unit Compare rollup'!BC24</f>
        <v>#REF!</v>
      </c>
      <c r="AS24" s="10" t="e">
        <f>'Unit Compare rollup'!BD24</f>
        <v>#REF!</v>
      </c>
      <c r="AT24" s="10" t="e">
        <f t="shared" si="20"/>
        <v>#REF!</v>
      </c>
      <c r="AU24" s="83" t="e">
        <f t="shared" si="24"/>
        <v>#REF!</v>
      </c>
      <c r="AW24" s="9" t="e">
        <f>'Unit Compare rollup'!BM24</f>
        <v>#REF!</v>
      </c>
      <c r="AX24" s="9" t="e">
        <f>'Unit Compare rollup'!BN24</f>
        <v>#REF!</v>
      </c>
      <c r="AY24" s="10" t="e">
        <f t="shared" si="22"/>
        <v>#REF!</v>
      </c>
      <c r="AZ24" s="83" t="e">
        <f t="shared" si="25"/>
        <v>#REF!</v>
      </c>
    </row>
    <row r="25" spans="1:52" outlineLevel="1">
      <c r="A25" s="63">
        <v>43300</v>
      </c>
      <c r="B25" s="8" t="str">
        <f t="shared" si="26"/>
        <v>01-43300</v>
      </c>
      <c r="C25" s="8" t="str">
        <f t="shared" si="26"/>
        <v>02-43300</v>
      </c>
      <c r="D25" s="8" t="str">
        <f t="shared" si="26"/>
        <v>04-43300</v>
      </c>
      <c r="E25" s="8" t="str">
        <f t="shared" si="26"/>
        <v>06-43300</v>
      </c>
      <c r="F25" s="8" t="str">
        <f t="shared" si="26"/>
        <v>07-43300</v>
      </c>
      <c r="G25" s="8" t="str">
        <f t="shared" si="26"/>
        <v>08-43300</v>
      </c>
      <c r="H25" s="8" t="str">
        <f t="shared" si="26"/>
        <v>09-43300</v>
      </c>
      <c r="I25" s="8" t="str">
        <f t="shared" si="27"/>
        <v>10-43300</v>
      </c>
      <c r="J25" s="8" t="str">
        <f t="shared" si="27"/>
        <v>11-43300</v>
      </c>
      <c r="K25" s="8" t="str">
        <f t="shared" si="27"/>
        <v>12-43300</v>
      </c>
      <c r="L25" s="8" t="str">
        <f t="shared" si="27"/>
        <v>15-43300</v>
      </c>
      <c r="M25" s="8" t="str">
        <f t="shared" si="27"/>
        <v>16-43300</v>
      </c>
      <c r="N25" s="8"/>
      <c r="O25" s="8">
        <f t="shared" si="2"/>
        <v>43300</v>
      </c>
      <c r="P25" s="4"/>
      <c r="Q25" t="e">
        <f t="shared" si="3"/>
        <v>#NAME?</v>
      </c>
      <c r="S25" s="218" t="e">
        <f t="shared" si="18"/>
        <v>#REF!</v>
      </c>
      <c r="T25" s="218" t="e">
        <f t="shared" si="19"/>
        <v>#REF!</v>
      </c>
      <c r="U25" s="218" t="e">
        <f t="shared" si="4"/>
        <v>#REF!</v>
      </c>
      <c r="V25" s="83" t="e">
        <f t="shared" si="5"/>
        <v>#REF!</v>
      </c>
      <c r="X25" s="10" t="e">
        <f>'Unit Compare rollup'!O25</f>
        <v>#REF!</v>
      </c>
      <c r="Y25" s="10" t="e">
        <f>'Unit Compare rollup'!P25</f>
        <v>#REF!</v>
      </c>
      <c r="Z25" s="10" t="e">
        <f t="shared" si="6"/>
        <v>#REF!</v>
      </c>
      <c r="AA25" s="83" t="e">
        <f t="shared" si="7"/>
        <v>#REF!</v>
      </c>
      <c r="AC25" s="10" t="e">
        <f>'Unit Compare rollup'!Y25</f>
        <v>#REF!</v>
      </c>
      <c r="AD25" s="10" t="e">
        <f>'Unit Compare rollup'!Z25</f>
        <v>#REF!</v>
      </c>
      <c r="AE25" s="10" t="e">
        <f t="shared" si="8"/>
        <v>#REF!</v>
      </c>
      <c r="AF25" s="83" t="e">
        <f t="shared" si="9"/>
        <v>#REF!</v>
      </c>
      <c r="AH25" s="10" t="e">
        <f>'Unit Compare rollup'!AI25</f>
        <v>#REF!</v>
      </c>
      <c r="AI25" s="10" t="e">
        <f>'Unit Compare rollup'!AJ25</f>
        <v>#REF!</v>
      </c>
      <c r="AJ25" s="10" t="e">
        <f t="shared" si="10"/>
        <v>#REF!</v>
      </c>
      <c r="AK25" s="83" t="e">
        <f t="shared" si="11"/>
        <v>#REF!</v>
      </c>
      <c r="AM25" s="10" t="e">
        <f>'Unit Compare rollup'!AS25</f>
        <v>#REF!</v>
      </c>
      <c r="AN25" s="10" t="e">
        <f>'Unit Compare rollup'!AT25</f>
        <v>#REF!</v>
      </c>
      <c r="AO25" s="10" t="e">
        <f t="shared" si="12"/>
        <v>#REF!</v>
      </c>
      <c r="AP25" s="83" t="e">
        <f t="shared" si="13"/>
        <v>#REF!</v>
      </c>
      <c r="AR25" s="10" t="e">
        <f>'Unit Compare rollup'!BC25</f>
        <v>#REF!</v>
      </c>
      <c r="AS25" s="10" t="e">
        <f>'Unit Compare rollup'!BD25</f>
        <v>#REF!</v>
      </c>
      <c r="AT25" s="10" t="e">
        <f t="shared" si="20"/>
        <v>#REF!</v>
      </c>
      <c r="AU25" s="83" t="e">
        <f t="shared" si="24"/>
        <v>#REF!</v>
      </c>
      <c r="AW25" s="9" t="e">
        <f>'Unit Compare rollup'!BM25</f>
        <v>#REF!</v>
      </c>
      <c r="AX25" s="9" t="e">
        <f>'Unit Compare rollup'!BN25</f>
        <v>#REF!</v>
      </c>
      <c r="AY25" s="10" t="e">
        <f t="shared" si="22"/>
        <v>#REF!</v>
      </c>
      <c r="AZ25" s="83" t="e">
        <f t="shared" si="25"/>
        <v>#REF!</v>
      </c>
    </row>
    <row r="26" spans="1:52" outlineLevel="1">
      <c r="A26" s="63">
        <v>43400</v>
      </c>
      <c r="B26" s="8" t="str">
        <f t="shared" si="26"/>
        <v>01-43400</v>
      </c>
      <c r="C26" s="8" t="str">
        <f t="shared" si="26"/>
        <v>02-43400</v>
      </c>
      <c r="D26" s="8" t="str">
        <f t="shared" si="26"/>
        <v>04-43400</v>
      </c>
      <c r="E26" s="8" t="str">
        <f t="shared" si="26"/>
        <v>06-43400</v>
      </c>
      <c r="F26" s="8" t="str">
        <f t="shared" si="26"/>
        <v>07-43400</v>
      </c>
      <c r="G26" s="8" t="str">
        <f t="shared" si="26"/>
        <v>08-43400</v>
      </c>
      <c r="H26" s="8" t="str">
        <f t="shared" si="26"/>
        <v>09-43400</v>
      </c>
      <c r="I26" s="8" t="str">
        <f t="shared" si="27"/>
        <v>10-43400</v>
      </c>
      <c r="J26" s="8" t="str">
        <f t="shared" si="27"/>
        <v>11-43400</v>
      </c>
      <c r="K26" s="8" t="str">
        <f t="shared" si="27"/>
        <v>12-43400</v>
      </c>
      <c r="L26" s="8" t="str">
        <f t="shared" si="27"/>
        <v>15-43400</v>
      </c>
      <c r="M26" s="8" t="str">
        <f t="shared" si="27"/>
        <v>16-43400</v>
      </c>
      <c r="N26" s="8"/>
      <c r="O26" s="8">
        <f t="shared" si="2"/>
        <v>43400</v>
      </c>
      <c r="P26" s="4"/>
      <c r="Q26" t="e">
        <f t="shared" si="3"/>
        <v>#NAME?</v>
      </c>
      <c r="S26" s="218" t="e">
        <f t="shared" si="18"/>
        <v>#REF!</v>
      </c>
      <c r="T26" s="218" t="e">
        <f t="shared" si="19"/>
        <v>#REF!</v>
      </c>
      <c r="U26" s="218" t="e">
        <f t="shared" si="4"/>
        <v>#REF!</v>
      </c>
      <c r="V26" s="83" t="e">
        <f t="shared" si="5"/>
        <v>#REF!</v>
      </c>
      <c r="X26" s="10" t="e">
        <f>'Unit Compare rollup'!O26</f>
        <v>#REF!</v>
      </c>
      <c r="Y26" s="10" t="e">
        <f>'Unit Compare rollup'!P26</f>
        <v>#REF!</v>
      </c>
      <c r="Z26" s="10" t="e">
        <f t="shared" si="6"/>
        <v>#REF!</v>
      </c>
      <c r="AA26" s="83" t="e">
        <f t="shared" si="7"/>
        <v>#REF!</v>
      </c>
      <c r="AC26" s="10" t="e">
        <f>'Unit Compare rollup'!Y26</f>
        <v>#REF!</v>
      </c>
      <c r="AD26" s="10" t="e">
        <f>'Unit Compare rollup'!Z26</f>
        <v>#REF!</v>
      </c>
      <c r="AE26" s="10" t="e">
        <f t="shared" si="8"/>
        <v>#REF!</v>
      </c>
      <c r="AF26" s="83" t="e">
        <f t="shared" si="9"/>
        <v>#REF!</v>
      </c>
      <c r="AH26" s="10" t="e">
        <f>'Unit Compare rollup'!AI26</f>
        <v>#REF!</v>
      </c>
      <c r="AI26" s="10" t="e">
        <f>'Unit Compare rollup'!AJ26</f>
        <v>#REF!</v>
      </c>
      <c r="AJ26" s="10" t="e">
        <f t="shared" si="10"/>
        <v>#REF!</v>
      </c>
      <c r="AK26" s="83" t="e">
        <f t="shared" si="11"/>
        <v>#REF!</v>
      </c>
      <c r="AM26" s="10" t="e">
        <f>'Unit Compare rollup'!AS26</f>
        <v>#REF!</v>
      </c>
      <c r="AN26" s="10" t="e">
        <f>'Unit Compare rollup'!AT26</f>
        <v>#REF!</v>
      </c>
      <c r="AO26" s="10" t="e">
        <f t="shared" si="12"/>
        <v>#REF!</v>
      </c>
      <c r="AP26" s="83" t="e">
        <f t="shared" si="13"/>
        <v>#REF!</v>
      </c>
      <c r="AR26" s="10" t="e">
        <f>'Unit Compare rollup'!BC26</f>
        <v>#REF!</v>
      </c>
      <c r="AS26" s="10" t="e">
        <f>'Unit Compare rollup'!BD26</f>
        <v>#REF!</v>
      </c>
      <c r="AT26" s="10" t="e">
        <f t="shared" si="20"/>
        <v>#REF!</v>
      </c>
      <c r="AU26" s="83" t="e">
        <f t="shared" si="24"/>
        <v>#REF!</v>
      </c>
      <c r="AW26" s="9" t="e">
        <f>'Unit Compare rollup'!BM26</f>
        <v>#REF!</v>
      </c>
      <c r="AX26" s="9" t="e">
        <f>'Unit Compare rollup'!BN26</f>
        <v>#REF!</v>
      </c>
      <c r="AY26" s="10" t="e">
        <f t="shared" si="22"/>
        <v>#REF!</v>
      </c>
      <c r="AZ26" s="83" t="e">
        <f t="shared" si="25"/>
        <v>#REF!</v>
      </c>
    </row>
    <row r="27" spans="1:52" outlineLevel="1">
      <c r="A27" s="63">
        <v>43500</v>
      </c>
      <c r="B27" s="8" t="str">
        <f t="shared" si="26"/>
        <v>01-43500</v>
      </c>
      <c r="C27" s="8" t="str">
        <f t="shared" si="26"/>
        <v>02-43500</v>
      </c>
      <c r="D27" s="8" t="str">
        <f t="shared" si="26"/>
        <v>04-43500</v>
      </c>
      <c r="E27" s="8" t="str">
        <f t="shared" si="26"/>
        <v>06-43500</v>
      </c>
      <c r="F27" s="8" t="str">
        <f t="shared" si="26"/>
        <v>07-43500</v>
      </c>
      <c r="G27" s="8" t="str">
        <f t="shared" si="26"/>
        <v>08-43500</v>
      </c>
      <c r="H27" s="8" t="str">
        <f t="shared" si="26"/>
        <v>09-43500</v>
      </c>
      <c r="I27" s="8" t="str">
        <f t="shared" si="27"/>
        <v>10-43500</v>
      </c>
      <c r="J27" s="8" t="str">
        <f t="shared" si="27"/>
        <v>11-43500</v>
      </c>
      <c r="K27" s="8" t="str">
        <f t="shared" si="27"/>
        <v>12-43500</v>
      </c>
      <c r="L27" s="8" t="str">
        <f t="shared" si="27"/>
        <v>15-43500</v>
      </c>
      <c r="M27" s="8" t="str">
        <f t="shared" si="27"/>
        <v>16-43500</v>
      </c>
      <c r="N27" s="8"/>
      <c r="O27" s="8">
        <f t="shared" si="2"/>
        <v>43500</v>
      </c>
      <c r="P27" s="4"/>
      <c r="Q27" t="e">
        <f t="shared" si="3"/>
        <v>#NAME?</v>
      </c>
      <c r="S27" s="218" t="e">
        <f t="shared" si="18"/>
        <v>#REF!</v>
      </c>
      <c r="T27" s="218" t="e">
        <f t="shared" si="19"/>
        <v>#REF!</v>
      </c>
      <c r="U27" s="218" t="e">
        <f t="shared" si="4"/>
        <v>#REF!</v>
      </c>
      <c r="V27" s="83" t="e">
        <f t="shared" si="5"/>
        <v>#REF!</v>
      </c>
      <c r="X27" s="10" t="e">
        <f>'Unit Compare rollup'!O27</f>
        <v>#REF!</v>
      </c>
      <c r="Y27" s="10" t="e">
        <f>'Unit Compare rollup'!P27</f>
        <v>#REF!</v>
      </c>
      <c r="Z27" s="10" t="e">
        <f t="shared" si="6"/>
        <v>#REF!</v>
      </c>
      <c r="AA27" s="83" t="e">
        <f t="shared" si="7"/>
        <v>#REF!</v>
      </c>
      <c r="AC27" s="10" t="e">
        <f>'Unit Compare rollup'!Y27</f>
        <v>#REF!</v>
      </c>
      <c r="AD27" s="10" t="e">
        <f>'Unit Compare rollup'!Z27</f>
        <v>#REF!</v>
      </c>
      <c r="AE27" s="10" t="e">
        <f t="shared" si="8"/>
        <v>#REF!</v>
      </c>
      <c r="AF27" s="83" t="e">
        <f t="shared" si="9"/>
        <v>#REF!</v>
      </c>
      <c r="AH27" s="10" t="e">
        <f>'Unit Compare rollup'!AI27</f>
        <v>#REF!</v>
      </c>
      <c r="AI27" s="10" t="e">
        <f>'Unit Compare rollup'!AJ27</f>
        <v>#REF!</v>
      </c>
      <c r="AJ27" s="10" t="e">
        <f t="shared" si="10"/>
        <v>#REF!</v>
      </c>
      <c r="AK27" s="83" t="e">
        <f t="shared" si="11"/>
        <v>#REF!</v>
      </c>
      <c r="AM27" s="10" t="e">
        <f>'Unit Compare rollup'!AS27</f>
        <v>#REF!</v>
      </c>
      <c r="AN27" s="10" t="e">
        <f>'Unit Compare rollup'!AT27</f>
        <v>#REF!</v>
      </c>
      <c r="AO27" s="10" t="e">
        <f t="shared" si="12"/>
        <v>#REF!</v>
      </c>
      <c r="AP27" s="83" t="e">
        <f t="shared" si="13"/>
        <v>#REF!</v>
      </c>
      <c r="AR27" s="10" t="e">
        <f>'Unit Compare rollup'!BC27</f>
        <v>#REF!</v>
      </c>
      <c r="AS27" s="10" t="e">
        <f>'Unit Compare rollup'!BD27</f>
        <v>#REF!</v>
      </c>
      <c r="AT27" s="10" t="e">
        <f t="shared" si="20"/>
        <v>#REF!</v>
      </c>
      <c r="AU27" s="83" t="e">
        <f t="shared" si="24"/>
        <v>#REF!</v>
      </c>
      <c r="AW27" s="9" t="e">
        <f>'Unit Compare rollup'!BM27</f>
        <v>#REF!</v>
      </c>
      <c r="AX27" s="9" t="e">
        <f>'Unit Compare rollup'!BN27</f>
        <v>#REF!</v>
      </c>
      <c r="AY27" s="10" t="e">
        <f t="shared" si="22"/>
        <v>#REF!</v>
      </c>
      <c r="AZ27" s="83" t="e">
        <f t="shared" si="25"/>
        <v>#REF!</v>
      </c>
    </row>
    <row r="28" spans="1:52" outlineLevel="1">
      <c r="A28" s="63">
        <v>43520</v>
      </c>
      <c r="B28" s="8" t="str">
        <f t="shared" si="26"/>
        <v>01-43520</v>
      </c>
      <c r="C28" s="8" t="str">
        <f t="shared" si="26"/>
        <v>02-43520</v>
      </c>
      <c r="D28" s="8" t="str">
        <f t="shared" si="26"/>
        <v>04-43520</v>
      </c>
      <c r="E28" s="8" t="str">
        <f t="shared" si="26"/>
        <v>06-43520</v>
      </c>
      <c r="F28" s="8" t="str">
        <f t="shared" si="26"/>
        <v>07-43520</v>
      </c>
      <c r="G28" s="8" t="str">
        <f t="shared" si="26"/>
        <v>08-43520</v>
      </c>
      <c r="H28" s="8" t="str">
        <f t="shared" si="26"/>
        <v>09-43520</v>
      </c>
      <c r="I28" s="8" t="str">
        <f t="shared" si="27"/>
        <v>10-43520</v>
      </c>
      <c r="J28" s="8" t="str">
        <f t="shared" si="27"/>
        <v>11-43520</v>
      </c>
      <c r="K28" s="8" t="str">
        <f t="shared" si="27"/>
        <v>12-43520</v>
      </c>
      <c r="L28" s="8" t="str">
        <f t="shared" si="27"/>
        <v>15-43520</v>
      </c>
      <c r="M28" s="8" t="str">
        <f t="shared" si="27"/>
        <v>16-43520</v>
      </c>
      <c r="N28" s="8"/>
      <c r="O28" s="8">
        <f t="shared" si="2"/>
        <v>43520</v>
      </c>
      <c r="P28" s="4"/>
      <c r="Q28" t="e">
        <f t="shared" si="3"/>
        <v>#NAME?</v>
      </c>
      <c r="S28" s="218" t="e">
        <f t="shared" si="18"/>
        <v>#REF!</v>
      </c>
      <c r="T28" s="218" t="e">
        <f t="shared" si="19"/>
        <v>#REF!</v>
      </c>
      <c r="U28" s="218" t="e">
        <f t="shared" si="4"/>
        <v>#REF!</v>
      </c>
      <c r="V28" s="83" t="e">
        <f t="shared" si="5"/>
        <v>#REF!</v>
      </c>
      <c r="X28" s="10" t="e">
        <f>'Unit Compare rollup'!O28</f>
        <v>#REF!</v>
      </c>
      <c r="Y28" s="10" t="e">
        <f>'Unit Compare rollup'!P28</f>
        <v>#REF!</v>
      </c>
      <c r="Z28" s="10" t="e">
        <f t="shared" si="6"/>
        <v>#REF!</v>
      </c>
      <c r="AA28" s="83" t="e">
        <f t="shared" si="7"/>
        <v>#REF!</v>
      </c>
      <c r="AC28" s="10" t="e">
        <f>'Unit Compare rollup'!Y28</f>
        <v>#REF!</v>
      </c>
      <c r="AD28" s="10" t="e">
        <f>'Unit Compare rollup'!Z28</f>
        <v>#REF!</v>
      </c>
      <c r="AE28" s="10" t="e">
        <f t="shared" si="8"/>
        <v>#REF!</v>
      </c>
      <c r="AF28" s="83" t="e">
        <f t="shared" si="9"/>
        <v>#REF!</v>
      </c>
      <c r="AH28" s="10" t="e">
        <f>'Unit Compare rollup'!AI28</f>
        <v>#REF!</v>
      </c>
      <c r="AI28" s="10" t="e">
        <f>'Unit Compare rollup'!AJ28</f>
        <v>#REF!</v>
      </c>
      <c r="AJ28" s="10" t="e">
        <f t="shared" si="10"/>
        <v>#REF!</v>
      </c>
      <c r="AK28" s="83" t="e">
        <f t="shared" si="11"/>
        <v>#REF!</v>
      </c>
      <c r="AM28" s="10" t="e">
        <f>'Unit Compare rollup'!AS28</f>
        <v>#REF!</v>
      </c>
      <c r="AN28" s="10" t="e">
        <f>'Unit Compare rollup'!AT28</f>
        <v>#REF!</v>
      </c>
      <c r="AO28" s="10" t="e">
        <f t="shared" si="12"/>
        <v>#REF!</v>
      </c>
      <c r="AP28" s="83" t="e">
        <f t="shared" si="13"/>
        <v>#REF!</v>
      </c>
      <c r="AR28" s="10" t="e">
        <f>'Unit Compare rollup'!BC28</f>
        <v>#REF!</v>
      </c>
      <c r="AS28" s="10" t="e">
        <f>'Unit Compare rollup'!BD28</f>
        <v>#REF!</v>
      </c>
      <c r="AT28" s="10" t="e">
        <f t="shared" si="20"/>
        <v>#REF!</v>
      </c>
      <c r="AU28" s="83" t="e">
        <f t="shared" si="24"/>
        <v>#REF!</v>
      </c>
      <c r="AW28" s="9" t="e">
        <f>'Unit Compare rollup'!BM28</f>
        <v>#REF!</v>
      </c>
      <c r="AX28" s="9" t="e">
        <f>'Unit Compare rollup'!BN28</f>
        <v>#REF!</v>
      </c>
      <c r="AY28" s="10" t="e">
        <f t="shared" si="22"/>
        <v>#REF!</v>
      </c>
      <c r="AZ28" s="83" t="e">
        <f t="shared" si="25"/>
        <v>#REF!</v>
      </c>
    </row>
    <row r="29" spans="1:52" outlineLevel="1">
      <c r="A29" s="63">
        <v>43540</v>
      </c>
      <c r="B29" s="8" t="str">
        <f t="shared" si="26"/>
        <v>01-43540</v>
      </c>
      <c r="C29" s="8" t="str">
        <f t="shared" si="26"/>
        <v>02-43540</v>
      </c>
      <c r="D29" s="8" t="str">
        <f t="shared" si="26"/>
        <v>04-43540</v>
      </c>
      <c r="E29" s="8" t="str">
        <f t="shared" si="26"/>
        <v>06-43540</v>
      </c>
      <c r="F29" s="8" t="str">
        <f t="shared" si="26"/>
        <v>07-43540</v>
      </c>
      <c r="G29" s="8" t="str">
        <f t="shared" si="26"/>
        <v>08-43540</v>
      </c>
      <c r="H29" s="8" t="str">
        <f t="shared" si="26"/>
        <v>09-43540</v>
      </c>
      <c r="I29" s="8" t="str">
        <f t="shared" si="27"/>
        <v>10-43540</v>
      </c>
      <c r="J29" s="8" t="str">
        <f t="shared" si="27"/>
        <v>11-43540</v>
      </c>
      <c r="K29" s="8" t="str">
        <f t="shared" si="27"/>
        <v>12-43540</v>
      </c>
      <c r="L29" s="8" t="str">
        <f t="shared" si="27"/>
        <v>15-43540</v>
      </c>
      <c r="M29" s="8" t="str">
        <f t="shared" si="27"/>
        <v>16-43540</v>
      </c>
      <c r="N29" s="8"/>
      <c r="O29" s="8">
        <f t="shared" si="2"/>
        <v>43540</v>
      </c>
      <c r="P29" s="4"/>
      <c r="Q29" t="e">
        <f t="shared" si="3"/>
        <v>#NAME?</v>
      </c>
      <c r="S29" s="218" t="e">
        <f t="shared" si="18"/>
        <v>#REF!</v>
      </c>
      <c r="T29" s="218" t="e">
        <f t="shared" si="19"/>
        <v>#REF!</v>
      </c>
      <c r="U29" s="218" t="e">
        <f t="shared" si="4"/>
        <v>#REF!</v>
      </c>
      <c r="V29" s="83" t="e">
        <f t="shared" si="5"/>
        <v>#REF!</v>
      </c>
      <c r="X29" s="10" t="e">
        <f>'Unit Compare rollup'!O29</f>
        <v>#REF!</v>
      </c>
      <c r="Y29" s="10" t="e">
        <f>'Unit Compare rollup'!P29</f>
        <v>#REF!</v>
      </c>
      <c r="Z29" s="10" t="e">
        <f t="shared" si="6"/>
        <v>#REF!</v>
      </c>
      <c r="AA29" s="83" t="e">
        <f t="shared" si="7"/>
        <v>#REF!</v>
      </c>
      <c r="AC29" s="10" t="e">
        <f>'Unit Compare rollup'!Y29</f>
        <v>#REF!</v>
      </c>
      <c r="AD29" s="10" t="e">
        <f>'Unit Compare rollup'!Z29</f>
        <v>#REF!</v>
      </c>
      <c r="AE29" s="10" t="e">
        <f t="shared" si="8"/>
        <v>#REF!</v>
      </c>
      <c r="AF29" s="83" t="e">
        <f t="shared" si="9"/>
        <v>#REF!</v>
      </c>
      <c r="AH29" s="10" t="e">
        <f>'Unit Compare rollup'!AI29</f>
        <v>#REF!</v>
      </c>
      <c r="AI29" s="10" t="e">
        <f>'Unit Compare rollup'!AJ29</f>
        <v>#REF!</v>
      </c>
      <c r="AJ29" s="10" t="e">
        <f t="shared" si="10"/>
        <v>#REF!</v>
      </c>
      <c r="AK29" s="83" t="e">
        <f t="shared" si="11"/>
        <v>#REF!</v>
      </c>
      <c r="AM29" s="10" t="e">
        <f>'Unit Compare rollup'!AS29</f>
        <v>#REF!</v>
      </c>
      <c r="AN29" s="10" t="e">
        <f>'Unit Compare rollup'!AT29</f>
        <v>#REF!</v>
      </c>
      <c r="AO29" s="10" t="e">
        <f t="shared" si="12"/>
        <v>#REF!</v>
      </c>
      <c r="AP29" s="83" t="e">
        <f t="shared" si="13"/>
        <v>#REF!</v>
      </c>
      <c r="AR29" s="10" t="e">
        <f>'Unit Compare rollup'!BC29</f>
        <v>#REF!</v>
      </c>
      <c r="AS29" s="10" t="e">
        <f>'Unit Compare rollup'!BD29</f>
        <v>#REF!</v>
      </c>
      <c r="AT29" s="10" t="e">
        <f t="shared" si="20"/>
        <v>#REF!</v>
      </c>
      <c r="AU29" s="83" t="e">
        <f t="shared" si="24"/>
        <v>#REF!</v>
      </c>
      <c r="AW29" s="9" t="e">
        <f>'Unit Compare rollup'!BM29</f>
        <v>#REF!</v>
      </c>
      <c r="AX29" s="9" t="e">
        <f>'Unit Compare rollup'!BN29</f>
        <v>#REF!</v>
      </c>
      <c r="AY29" s="10" t="e">
        <f t="shared" si="22"/>
        <v>#REF!</v>
      </c>
      <c r="AZ29" s="83" t="e">
        <f t="shared" si="25"/>
        <v>#REF!</v>
      </c>
    </row>
    <row r="30" spans="1:52" outlineLevel="1">
      <c r="A30" s="63">
        <v>43600</v>
      </c>
      <c r="B30" s="8" t="str">
        <f t="shared" si="26"/>
        <v>01-43600</v>
      </c>
      <c r="C30" s="8" t="str">
        <f t="shared" si="26"/>
        <v>02-43600</v>
      </c>
      <c r="D30" s="8" t="str">
        <f t="shared" si="26"/>
        <v>04-43600</v>
      </c>
      <c r="E30" s="8" t="str">
        <f t="shared" si="26"/>
        <v>06-43600</v>
      </c>
      <c r="F30" s="8" t="str">
        <f t="shared" si="26"/>
        <v>07-43600</v>
      </c>
      <c r="G30" s="8" t="str">
        <f t="shared" si="26"/>
        <v>08-43600</v>
      </c>
      <c r="H30" s="8" t="str">
        <f t="shared" si="26"/>
        <v>09-43600</v>
      </c>
      <c r="I30" s="8" t="str">
        <f t="shared" si="27"/>
        <v>10-43600</v>
      </c>
      <c r="J30" s="8" t="str">
        <f t="shared" si="27"/>
        <v>11-43600</v>
      </c>
      <c r="K30" s="8" t="str">
        <f t="shared" si="27"/>
        <v>12-43600</v>
      </c>
      <c r="L30" s="8" t="str">
        <f t="shared" si="27"/>
        <v>15-43600</v>
      </c>
      <c r="M30" s="8" t="str">
        <f t="shared" si="27"/>
        <v>16-43600</v>
      </c>
      <c r="N30" s="8"/>
      <c r="O30" s="8">
        <f t="shared" si="2"/>
        <v>43600</v>
      </c>
      <c r="P30" s="4"/>
      <c r="Q30" t="e">
        <f t="shared" si="3"/>
        <v>#NAME?</v>
      </c>
      <c r="S30" s="218" t="e">
        <f t="shared" si="18"/>
        <v>#REF!</v>
      </c>
      <c r="T30" s="218" t="e">
        <f t="shared" si="19"/>
        <v>#REF!</v>
      </c>
      <c r="U30" s="218" t="e">
        <f t="shared" si="4"/>
        <v>#REF!</v>
      </c>
      <c r="V30" s="83" t="e">
        <f t="shared" si="5"/>
        <v>#REF!</v>
      </c>
      <c r="X30" s="10" t="e">
        <f>'Unit Compare rollup'!O30</f>
        <v>#REF!</v>
      </c>
      <c r="Y30" s="10" t="e">
        <f>'Unit Compare rollup'!P30</f>
        <v>#REF!</v>
      </c>
      <c r="Z30" s="10" t="e">
        <f t="shared" si="6"/>
        <v>#REF!</v>
      </c>
      <c r="AA30" s="83" t="e">
        <f t="shared" si="7"/>
        <v>#REF!</v>
      </c>
      <c r="AC30" s="10" t="e">
        <f>'Unit Compare rollup'!Y30</f>
        <v>#REF!</v>
      </c>
      <c r="AD30" s="10" t="e">
        <f>'Unit Compare rollup'!Z30</f>
        <v>#REF!</v>
      </c>
      <c r="AE30" s="10" t="e">
        <f t="shared" si="8"/>
        <v>#REF!</v>
      </c>
      <c r="AF30" s="83" t="e">
        <f t="shared" si="9"/>
        <v>#REF!</v>
      </c>
      <c r="AH30" s="10" t="e">
        <f>'Unit Compare rollup'!AI30</f>
        <v>#REF!</v>
      </c>
      <c r="AI30" s="10" t="e">
        <f>'Unit Compare rollup'!AJ30</f>
        <v>#REF!</v>
      </c>
      <c r="AJ30" s="10" t="e">
        <f t="shared" si="10"/>
        <v>#REF!</v>
      </c>
      <c r="AK30" s="83" t="e">
        <f t="shared" si="11"/>
        <v>#REF!</v>
      </c>
      <c r="AM30" s="10" t="e">
        <f>'Unit Compare rollup'!AS30</f>
        <v>#REF!</v>
      </c>
      <c r="AN30" s="10" t="e">
        <f>'Unit Compare rollup'!AT30</f>
        <v>#REF!</v>
      </c>
      <c r="AO30" s="10" t="e">
        <f t="shared" si="12"/>
        <v>#REF!</v>
      </c>
      <c r="AP30" s="83" t="e">
        <f t="shared" si="13"/>
        <v>#REF!</v>
      </c>
      <c r="AR30" s="10" t="e">
        <f>'Unit Compare rollup'!BC30</f>
        <v>#REF!</v>
      </c>
      <c r="AS30" s="10" t="e">
        <f>'Unit Compare rollup'!BD30</f>
        <v>#REF!</v>
      </c>
      <c r="AT30" s="10" t="e">
        <f t="shared" si="20"/>
        <v>#REF!</v>
      </c>
      <c r="AU30" s="83" t="e">
        <f t="shared" si="24"/>
        <v>#REF!</v>
      </c>
      <c r="AW30" s="9" t="e">
        <f>'Unit Compare rollup'!BM30</f>
        <v>#REF!</v>
      </c>
      <c r="AX30" s="9" t="e">
        <f>'Unit Compare rollup'!BN30</f>
        <v>#REF!</v>
      </c>
      <c r="AY30" s="10" t="e">
        <f t="shared" si="22"/>
        <v>#REF!</v>
      </c>
      <c r="AZ30" s="83" t="e">
        <f t="shared" si="25"/>
        <v>#REF!</v>
      </c>
    </row>
    <row r="31" spans="1:52" outlineLevel="1">
      <c r="A31" s="63">
        <v>43700</v>
      </c>
      <c r="B31" s="8" t="str">
        <f t="shared" si="26"/>
        <v>01-43700</v>
      </c>
      <c r="C31" s="8" t="str">
        <f t="shared" si="26"/>
        <v>02-43700</v>
      </c>
      <c r="D31" s="8" t="str">
        <f t="shared" si="26"/>
        <v>04-43700</v>
      </c>
      <c r="E31" s="8" t="str">
        <f t="shared" si="26"/>
        <v>06-43700</v>
      </c>
      <c r="F31" s="8" t="str">
        <f t="shared" si="26"/>
        <v>07-43700</v>
      </c>
      <c r="G31" s="8" t="str">
        <f t="shared" si="26"/>
        <v>08-43700</v>
      </c>
      <c r="H31" s="8" t="str">
        <f t="shared" si="26"/>
        <v>09-43700</v>
      </c>
      <c r="I31" s="8" t="str">
        <f t="shared" si="27"/>
        <v>10-43700</v>
      </c>
      <c r="J31" s="8" t="str">
        <f t="shared" si="27"/>
        <v>11-43700</v>
      </c>
      <c r="K31" s="8" t="str">
        <f t="shared" si="27"/>
        <v>12-43700</v>
      </c>
      <c r="L31" s="8" t="str">
        <f t="shared" si="27"/>
        <v>15-43700</v>
      </c>
      <c r="M31" s="8" t="str">
        <f t="shared" si="27"/>
        <v>16-43700</v>
      </c>
      <c r="N31" s="8"/>
      <c r="O31" s="8">
        <f t="shared" si="2"/>
        <v>43700</v>
      </c>
      <c r="P31" s="4"/>
      <c r="Q31" t="e">
        <f t="shared" si="3"/>
        <v>#NAME?</v>
      </c>
      <c r="S31" s="218" t="e">
        <f t="shared" si="18"/>
        <v>#REF!</v>
      </c>
      <c r="T31" s="218" t="e">
        <f t="shared" si="19"/>
        <v>#REF!</v>
      </c>
      <c r="U31" s="218" t="e">
        <f t="shared" si="4"/>
        <v>#REF!</v>
      </c>
      <c r="V31" s="83" t="e">
        <f t="shared" si="5"/>
        <v>#REF!</v>
      </c>
      <c r="X31" s="10" t="e">
        <f>'Unit Compare rollup'!O31</f>
        <v>#REF!</v>
      </c>
      <c r="Y31" s="10" t="e">
        <f>'Unit Compare rollup'!P31</f>
        <v>#REF!</v>
      </c>
      <c r="Z31" s="10" t="e">
        <f t="shared" si="6"/>
        <v>#REF!</v>
      </c>
      <c r="AA31" s="83" t="e">
        <f t="shared" si="7"/>
        <v>#REF!</v>
      </c>
      <c r="AC31" s="10" t="e">
        <f>'Unit Compare rollup'!Y31</f>
        <v>#REF!</v>
      </c>
      <c r="AD31" s="10" t="e">
        <f>'Unit Compare rollup'!Z31</f>
        <v>#REF!</v>
      </c>
      <c r="AE31" s="10" t="e">
        <f t="shared" si="8"/>
        <v>#REF!</v>
      </c>
      <c r="AF31" s="83" t="e">
        <f t="shared" si="9"/>
        <v>#REF!</v>
      </c>
      <c r="AH31" s="10" t="e">
        <f>'Unit Compare rollup'!AI31</f>
        <v>#REF!</v>
      </c>
      <c r="AI31" s="10" t="e">
        <f>'Unit Compare rollup'!AJ31</f>
        <v>#REF!</v>
      </c>
      <c r="AJ31" s="10" t="e">
        <f t="shared" si="10"/>
        <v>#REF!</v>
      </c>
      <c r="AK31" s="83" t="e">
        <f t="shared" si="11"/>
        <v>#REF!</v>
      </c>
      <c r="AM31" s="10" t="e">
        <f>'Unit Compare rollup'!AS31</f>
        <v>#REF!</v>
      </c>
      <c r="AN31" s="10" t="e">
        <f>'Unit Compare rollup'!AT31</f>
        <v>#REF!</v>
      </c>
      <c r="AO31" s="10" t="e">
        <f t="shared" si="12"/>
        <v>#REF!</v>
      </c>
      <c r="AP31" s="83" t="e">
        <f t="shared" si="13"/>
        <v>#REF!</v>
      </c>
      <c r="AR31" s="10" t="e">
        <f>'Unit Compare rollup'!BC31</f>
        <v>#REF!</v>
      </c>
      <c r="AS31" s="10" t="e">
        <f>'Unit Compare rollup'!BD31</f>
        <v>#REF!</v>
      </c>
      <c r="AT31" s="10" t="e">
        <f t="shared" si="20"/>
        <v>#REF!</v>
      </c>
      <c r="AU31" s="83" t="e">
        <f t="shared" si="24"/>
        <v>#REF!</v>
      </c>
      <c r="AW31" s="9" t="e">
        <f>'Unit Compare rollup'!BM31</f>
        <v>#REF!</v>
      </c>
      <c r="AX31" s="9" t="e">
        <f>'Unit Compare rollup'!BN31</f>
        <v>#REF!</v>
      </c>
      <c r="AY31" s="10" t="e">
        <f t="shared" si="22"/>
        <v>#REF!</v>
      </c>
      <c r="AZ31" s="83" t="e">
        <f t="shared" si="25"/>
        <v>#REF!</v>
      </c>
    </row>
    <row r="32" spans="1:52" outlineLevel="1">
      <c r="A32" s="63">
        <v>43800</v>
      </c>
      <c r="B32" s="8" t="str">
        <f t="shared" si="26"/>
        <v>01-43800</v>
      </c>
      <c r="C32" s="8" t="str">
        <f t="shared" si="26"/>
        <v>02-43800</v>
      </c>
      <c r="D32" s="8" t="str">
        <f t="shared" si="26"/>
        <v>04-43800</v>
      </c>
      <c r="E32" s="8" t="str">
        <f t="shared" si="26"/>
        <v>06-43800</v>
      </c>
      <c r="F32" s="8" t="str">
        <f t="shared" si="26"/>
        <v>07-43800</v>
      </c>
      <c r="G32" s="8" t="str">
        <f t="shared" si="26"/>
        <v>08-43800</v>
      </c>
      <c r="H32" s="8" t="str">
        <f t="shared" si="26"/>
        <v>09-43800</v>
      </c>
      <c r="I32" s="8" t="str">
        <f t="shared" si="27"/>
        <v>10-43800</v>
      </c>
      <c r="J32" s="8" t="str">
        <f t="shared" si="27"/>
        <v>11-43800</v>
      </c>
      <c r="K32" s="8" t="str">
        <f t="shared" si="27"/>
        <v>12-43800</v>
      </c>
      <c r="L32" s="8" t="str">
        <f t="shared" si="27"/>
        <v>15-43800</v>
      </c>
      <c r="M32" s="8" t="str">
        <f t="shared" si="27"/>
        <v>16-43800</v>
      </c>
      <c r="N32" s="8"/>
      <c r="O32" s="8">
        <f t="shared" si="2"/>
        <v>43800</v>
      </c>
      <c r="P32" s="4"/>
      <c r="Q32" t="e">
        <f t="shared" si="3"/>
        <v>#NAME?</v>
      </c>
      <c r="S32" s="218" t="e">
        <f t="shared" si="18"/>
        <v>#REF!</v>
      </c>
      <c r="T32" s="218" t="e">
        <f t="shared" si="19"/>
        <v>#REF!</v>
      </c>
      <c r="U32" s="218" t="e">
        <f t="shared" si="4"/>
        <v>#REF!</v>
      </c>
      <c r="V32" s="83" t="e">
        <f t="shared" si="5"/>
        <v>#REF!</v>
      </c>
      <c r="X32" s="10" t="e">
        <f>'Unit Compare rollup'!O32</f>
        <v>#REF!</v>
      </c>
      <c r="Y32" s="10" t="e">
        <f>'Unit Compare rollup'!P32</f>
        <v>#REF!</v>
      </c>
      <c r="Z32" s="10" t="e">
        <f t="shared" si="6"/>
        <v>#REF!</v>
      </c>
      <c r="AA32" s="83" t="e">
        <f t="shared" si="7"/>
        <v>#REF!</v>
      </c>
      <c r="AC32" s="10" t="e">
        <f>'Unit Compare rollup'!Y32</f>
        <v>#REF!</v>
      </c>
      <c r="AD32" s="10" t="e">
        <f>'Unit Compare rollup'!Z32</f>
        <v>#REF!</v>
      </c>
      <c r="AE32" s="10" t="e">
        <f t="shared" si="8"/>
        <v>#REF!</v>
      </c>
      <c r="AF32" s="83" t="e">
        <f t="shared" si="9"/>
        <v>#REF!</v>
      </c>
      <c r="AH32" s="10" t="e">
        <f>'Unit Compare rollup'!AI32</f>
        <v>#REF!</v>
      </c>
      <c r="AI32" s="10" t="e">
        <f>'Unit Compare rollup'!AJ32</f>
        <v>#REF!</v>
      </c>
      <c r="AJ32" s="10" t="e">
        <f t="shared" si="10"/>
        <v>#REF!</v>
      </c>
      <c r="AK32" s="83" t="e">
        <f t="shared" si="11"/>
        <v>#REF!</v>
      </c>
      <c r="AM32" s="10" t="e">
        <f>'Unit Compare rollup'!AS32</f>
        <v>#REF!</v>
      </c>
      <c r="AN32" s="10" t="e">
        <f>'Unit Compare rollup'!AT32</f>
        <v>#REF!</v>
      </c>
      <c r="AO32" s="10" t="e">
        <f t="shared" si="12"/>
        <v>#REF!</v>
      </c>
      <c r="AP32" s="83" t="e">
        <f t="shared" si="13"/>
        <v>#REF!</v>
      </c>
      <c r="AR32" s="10" t="e">
        <f>'Unit Compare rollup'!BC32</f>
        <v>#REF!</v>
      </c>
      <c r="AS32" s="10" t="e">
        <f>'Unit Compare rollup'!BD32</f>
        <v>#REF!</v>
      </c>
      <c r="AT32" s="10" t="e">
        <f t="shared" si="20"/>
        <v>#REF!</v>
      </c>
      <c r="AU32" s="83" t="e">
        <f t="shared" si="24"/>
        <v>#REF!</v>
      </c>
      <c r="AW32" s="9" t="e">
        <f>'Unit Compare rollup'!BM32</f>
        <v>#REF!</v>
      </c>
      <c r="AX32" s="9" t="e">
        <f>'Unit Compare rollup'!BN32</f>
        <v>#REF!</v>
      </c>
      <c r="AY32" s="10" t="e">
        <f t="shared" si="22"/>
        <v>#REF!</v>
      </c>
      <c r="AZ32" s="83" t="e">
        <f t="shared" si="25"/>
        <v>#REF!</v>
      </c>
    </row>
    <row r="33" spans="1:53" outlineLevel="1">
      <c r="A33" s="63">
        <v>43910</v>
      </c>
      <c r="B33" s="8" t="str">
        <f t="shared" ref="B33:H41" si="28">CONCATENATE("0",B$8,"-",$A33)</f>
        <v>01-43910</v>
      </c>
      <c r="C33" s="8" t="str">
        <f t="shared" si="28"/>
        <v>02-43910</v>
      </c>
      <c r="D33" s="8" t="str">
        <f t="shared" si="28"/>
        <v>04-43910</v>
      </c>
      <c r="E33" s="8" t="str">
        <f t="shared" si="28"/>
        <v>06-43910</v>
      </c>
      <c r="F33" s="8" t="str">
        <f t="shared" si="28"/>
        <v>07-43910</v>
      </c>
      <c r="G33" s="8" t="str">
        <f t="shared" si="28"/>
        <v>08-43910</v>
      </c>
      <c r="H33" s="8" t="str">
        <f t="shared" si="28"/>
        <v>09-43910</v>
      </c>
      <c r="I33" s="8" t="str">
        <f t="shared" ref="I33:M41" si="29">CONCATENATE(I$8,"-",$A33)</f>
        <v>10-43910</v>
      </c>
      <c r="J33" s="8" t="str">
        <f t="shared" si="29"/>
        <v>11-43910</v>
      </c>
      <c r="K33" s="8" t="str">
        <f t="shared" si="29"/>
        <v>12-43910</v>
      </c>
      <c r="L33" s="8" t="str">
        <f t="shared" si="29"/>
        <v>15-43910</v>
      </c>
      <c r="M33" s="8" t="str">
        <f t="shared" si="29"/>
        <v>16-43910</v>
      </c>
      <c r="N33" s="8"/>
      <c r="O33" s="8">
        <f t="shared" si="2"/>
        <v>43910</v>
      </c>
      <c r="P33" s="4"/>
      <c r="Q33" t="e">
        <f t="shared" si="3"/>
        <v>#NAME?</v>
      </c>
      <c r="S33" s="218" t="e">
        <f t="shared" si="18"/>
        <v>#REF!</v>
      </c>
      <c r="T33" s="218" t="e">
        <f t="shared" si="19"/>
        <v>#REF!</v>
      </c>
      <c r="U33" s="218" t="e">
        <f t="shared" si="4"/>
        <v>#REF!</v>
      </c>
      <c r="V33" s="83" t="e">
        <f t="shared" si="5"/>
        <v>#REF!</v>
      </c>
      <c r="X33" s="10" t="e">
        <f>'Unit Compare rollup'!O33</f>
        <v>#REF!</v>
      </c>
      <c r="Y33" s="10" t="e">
        <f>'Unit Compare rollup'!P33</f>
        <v>#REF!</v>
      </c>
      <c r="Z33" s="10" t="e">
        <f t="shared" si="6"/>
        <v>#REF!</v>
      </c>
      <c r="AA33" s="83" t="e">
        <f t="shared" si="7"/>
        <v>#REF!</v>
      </c>
      <c r="AC33" s="10" t="e">
        <f>'Unit Compare rollup'!Y33</f>
        <v>#REF!</v>
      </c>
      <c r="AD33" s="10" t="e">
        <f>'Unit Compare rollup'!Z33</f>
        <v>#REF!</v>
      </c>
      <c r="AE33" s="10" t="e">
        <f t="shared" si="8"/>
        <v>#REF!</v>
      </c>
      <c r="AF33" s="83" t="e">
        <f t="shared" si="9"/>
        <v>#REF!</v>
      </c>
      <c r="AH33" s="10" t="e">
        <f>'Unit Compare rollup'!AI33</f>
        <v>#REF!</v>
      </c>
      <c r="AI33" s="10" t="e">
        <f>'Unit Compare rollup'!AJ33</f>
        <v>#REF!</v>
      </c>
      <c r="AJ33" s="10" t="e">
        <f t="shared" si="10"/>
        <v>#REF!</v>
      </c>
      <c r="AK33" s="83" t="e">
        <f t="shared" si="11"/>
        <v>#REF!</v>
      </c>
      <c r="AM33" s="10" t="e">
        <f>'Unit Compare rollup'!AS33</f>
        <v>#REF!</v>
      </c>
      <c r="AN33" s="10" t="e">
        <f>'Unit Compare rollup'!AT33</f>
        <v>#REF!</v>
      </c>
      <c r="AO33" s="10" t="e">
        <f t="shared" si="12"/>
        <v>#REF!</v>
      </c>
      <c r="AP33" s="83" t="e">
        <f t="shared" si="13"/>
        <v>#REF!</v>
      </c>
      <c r="AR33" s="10" t="e">
        <f>'Unit Compare rollup'!BC33</f>
        <v>#REF!</v>
      </c>
      <c r="AS33" s="10" t="e">
        <f>'Unit Compare rollup'!BD33</f>
        <v>#REF!</v>
      </c>
      <c r="AT33" s="10" t="e">
        <f t="shared" si="20"/>
        <v>#REF!</v>
      </c>
      <c r="AU33" s="83" t="e">
        <f t="shared" si="24"/>
        <v>#REF!</v>
      </c>
      <c r="AW33" s="9" t="e">
        <f>'Unit Compare rollup'!BM33</f>
        <v>#REF!</v>
      </c>
      <c r="AX33" s="9" t="e">
        <f>'Unit Compare rollup'!BN33</f>
        <v>#REF!</v>
      </c>
      <c r="AY33" s="10" t="e">
        <f t="shared" si="22"/>
        <v>#REF!</v>
      </c>
      <c r="AZ33" s="83" t="e">
        <f t="shared" si="25"/>
        <v>#REF!</v>
      </c>
    </row>
    <row r="34" spans="1:53" outlineLevel="1">
      <c r="A34" s="63">
        <v>43930</v>
      </c>
      <c r="B34" s="8" t="str">
        <f t="shared" si="28"/>
        <v>01-43930</v>
      </c>
      <c r="C34" s="8" t="str">
        <f t="shared" si="28"/>
        <v>02-43930</v>
      </c>
      <c r="D34" s="8" t="str">
        <f t="shared" si="28"/>
        <v>04-43930</v>
      </c>
      <c r="E34" s="8" t="str">
        <f t="shared" si="28"/>
        <v>06-43930</v>
      </c>
      <c r="F34" s="8" t="str">
        <f t="shared" si="28"/>
        <v>07-43930</v>
      </c>
      <c r="G34" s="8" t="str">
        <f t="shared" si="28"/>
        <v>08-43930</v>
      </c>
      <c r="H34" s="8" t="str">
        <f t="shared" si="28"/>
        <v>09-43930</v>
      </c>
      <c r="I34" s="8" t="str">
        <f t="shared" si="29"/>
        <v>10-43930</v>
      </c>
      <c r="J34" s="8" t="str">
        <f t="shared" si="29"/>
        <v>11-43930</v>
      </c>
      <c r="K34" s="8" t="str">
        <f t="shared" si="29"/>
        <v>12-43930</v>
      </c>
      <c r="L34" s="8" t="str">
        <f t="shared" si="29"/>
        <v>15-43930</v>
      </c>
      <c r="M34" s="8" t="str">
        <f t="shared" si="29"/>
        <v>16-43930</v>
      </c>
      <c r="N34" s="8"/>
      <c r="O34" s="8">
        <f t="shared" si="2"/>
        <v>43930</v>
      </c>
      <c r="P34" s="4"/>
      <c r="Q34" t="e">
        <f t="shared" si="3"/>
        <v>#NAME?</v>
      </c>
      <c r="S34" s="218" t="e">
        <f t="shared" si="18"/>
        <v>#REF!</v>
      </c>
      <c r="T34" s="218" t="e">
        <f t="shared" si="19"/>
        <v>#REF!</v>
      </c>
      <c r="U34" s="218" t="e">
        <f t="shared" si="4"/>
        <v>#REF!</v>
      </c>
      <c r="V34" s="83" t="e">
        <f t="shared" si="5"/>
        <v>#REF!</v>
      </c>
      <c r="X34" s="10" t="e">
        <f>'Unit Compare rollup'!O34</f>
        <v>#REF!</v>
      </c>
      <c r="Y34" s="10" t="e">
        <f>'Unit Compare rollup'!P34</f>
        <v>#REF!</v>
      </c>
      <c r="Z34" s="10" t="e">
        <f t="shared" si="6"/>
        <v>#REF!</v>
      </c>
      <c r="AA34" s="83" t="e">
        <f t="shared" si="7"/>
        <v>#REF!</v>
      </c>
      <c r="AC34" s="10" t="e">
        <f>'Unit Compare rollup'!Y34</f>
        <v>#REF!</v>
      </c>
      <c r="AD34" s="10" t="e">
        <f>'Unit Compare rollup'!Z34</f>
        <v>#REF!</v>
      </c>
      <c r="AE34" s="10" t="e">
        <f t="shared" si="8"/>
        <v>#REF!</v>
      </c>
      <c r="AF34" s="83" t="e">
        <f t="shared" si="9"/>
        <v>#REF!</v>
      </c>
      <c r="AH34" s="10" t="e">
        <f>'Unit Compare rollup'!AI34</f>
        <v>#REF!</v>
      </c>
      <c r="AI34" s="10" t="e">
        <f>'Unit Compare rollup'!AJ34</f>
        <v>#REF!</v>
      </c>
      <c r="AJ34" s="10" t="e">
        <f t="shared" si="10"/>
        <v>#REF!</v>
      </c>
      <c r="AK34" s="83" t="e">
        <f t="shared" si="11"/>
        <v>#REF!</v>
      </c>
      <c r="AM34" s="10" t="e">
        <f>'Unit Compare rollup'!AS34</f>
        <v>#REF!</v>
      </c>
      <c r="AN34" s="10" t="e">
        <f>'Unit Compare rollup'!AT34</f>
        <v>#REF!</v>
      </c>
      <c r="AO34" s="10" t="e">
        <f t="shared" si="12"/>
        <v>#REF!</v>
      </c>
      <c r="AP34" s="83" t="e">
        <f t="shared" si="13"/>
        <v>#REF!</v>
      </c>
      <c r="AR34" s="10" t="e">
        <f>'Unit Compare rollup'!BC34</f>
        <v>#REF!</v>
      </c>
      <c r="AS34" s="10" t="e">
        <f>'Unit Compare rollup'!BD34</f>
        <v>#REF!</v>
      </c>
      <c r="AT34" s="10" t="e">
        <f t="shared" si="20"/>
        <v>#REF!</v>
      </c>
      <c r="AU34" s="83" t="e">
        <f t="shared" si="24"/>
        <v>#REF!</v>
      </c>
      <c r="AW34" s="9" t="e">
        <f>'Unit Compare rollup'!BM34</f>
        <v>#REF!</v>
      </c>
      <c r="AX34" s="9" t="e">
        <f>'Unit Compare rollup'!BN34</f>
        <v>#REF!</v>
      </c>
      <c r="AY34" s="10" t="e">
        <f t="shared" si="22"/>
        <v>#REF!</v>
      </c>
      <c r="AZ34" s="83" t="e">
        <f t="shared" si="25"/>
        <v>#REF!</v>
      </c>
    </row>
    <row r="35" spans="1:53" outlineLevel="1">
      <c r="A35" s="63">
        <v>45100</v>
      </c>
      <c r="B35" s="8" t="str">
        <f t="shared" si="28"/>
        <v>01-45100</v>
      </c>
      <c r="C35" s="8" t="str">
        <f t="shared" si="28"/>
        <v>02-45100</v>
      </c>
      <c r="D35" s="8" t="str">
        <f t="shared" si="28"/>
        <v>04-45100</v>
      </c>
      <c r="E35" s="8" t="str">
        <f t="shared" si="28"/>
        <v>06-45100</v>
      </c>
      <c r="F35" s="8" t="str">
        <f t="shared" si="28"/>
        <v>07-45100</v>
      </c>
      <c r="G35" s="8" t="str">
        <f t="shared" si="28"/>
        <v>08-45100</v>
      </c>
      <c r="H35" s="8" t="str">
        <f t="shared" si="28"/>
        <v>09-45100</v>
      </c>
      <c r="I35" s="8" t="str">
        <f t="shared" si="29"/>
        <v>10-45100</v>
      </c>
      <c r="J35" s="8" t="str">
        <f t="shared" si="29"/>
        <v>11-45100</v>
      </c>
      <c r="K35" s="8" t="str">
        <f t="shared" si="29"/>
        <v>12-45100</v>
      </c>
      <c r="L35" s="8" t="str">
        <f t="shared" si="29"/>
        <v>15-45100</v>
      </c>
      <c r="M35" s="8" t="str">
        <f t="shared" si="29"/>
        <v>16-45100</v>
      </c>
      <c r="N35" s="8"/>
      <c r="O35" s="8">
        <f t="shared" si="2"/>
        <v>45100</v>
      </c>
      <c r="P35" s="4"/>
      <c r="Q35" t="e">
        <f t="shared" si="3"/>
        <v>#NAME?</v>
      </c>
      <c r="S35" s="218" t="e">
        <f t="shared" si="18"/>
        <v>#REF!</v>
      </c>
      <c r="T35" s="218" t="e">
        <f t="shared" si="19"/>
        <v>#REF!</v>
      </c>
      <c r="U35" s="218" t="e">
        <f t="shared" si="4"/>
        <v>#REF!</v>
      </c>
      <c r="V35" s="83" t="e">
        <f t="shared" si="5"/>
        <v>#REF!</v>
      </c>
      <c r="X35" s="10" t="e">
        <f>'Unit Compare rollup'!O35</f>
        <v>#REF!</v>
      </c>
      <c r="Y35" s="10" t="e">
        <f>'Unit Compare rollup'!P35</f>
        <v>#REF!</v>
      </c>
      <c r="Z35" s="10" t="e">
        <f t="shared" si="6"/>
        <v>#REF!</v>
      </c>
      <c r="AA35" s="83" t="e">
        <f t="shared" si="7"/>
        <v>#REF!</v>
      </c>
      <c r="AC35" s="10" t="e">
        <f>'Unit Compare rollup'!Y35</f>
        <v>#REF!</v>
      </c>
      <c r="AD35" s="10" t="e">
        <f>'Unit Compare rollup'!Z35</f>
        <v>#REF!</v>
      </c>
      <c r="AE35" s="10" t="e">
        <f t="shared" si="8"/>
        <v>#REF!</v>
      </c>
      <c r="AF35" s="83" t="e">
        <f t="shared" si="9"/>
        <v>#REF!</v>
      </c>
      <c r="AH35" s="10" t="e">
        <f>'Unit Compare rollup'!AI35</f>
        <v>#REF!</v>
      </c>
      <c r="AI35" s="10" t="e">
        <f>'Unit Compare rollup'!AJ35</f>
        <v>#REF!</v>
      </c>
      <c r="AJ35" s="10" t="e">
        <f t="shared" si="10"/>
        <v>#REF!</v>
      </c>
      <c r="AK35" s="83" t="e">
        <f t="shared" si="11"/>
        <v>#REF!</v>
      </c>
      <c r="AM35" s="10" t="e">
        <f>'Unit Compare rollup'!AS35</f>
        <v>#REF!</v>
      </c>
      <c r="AN35" s="10" t="e">
        <f>'Unit Compare rollup'!AT35</f>
        <v>#REF!</v>
      </c>
      <c r="AO35" s="10" t="e">
        <f t="shared" si="12"/>
        <v>#REF!</v>
      </c>
      <c r="AP35" s="83" t="e">
        <f t="shared" si="13"/>
        <v>#REF!</v>
      </c>
      <c r="AR35" s="10" t="e">
        <f>'Unit Compare rollup'!BC35</f>
        <v>#REF!</v>
      </c>
      <c r="AS35" s="10" t="e">
        <f>'Unit Compare rollup'!BD35</f>
        <v>#REF!</v>
      </c>
      <c r="AT35" s="10" t="e">
        <f t="shared" si="20"/>
        <v>#REF!</v>
      </c>
      <c r="AU35" s="83" t="e">
        <f t="shared" si="24"/>
        <v>#REF!</v>
      </c>
      <c r="AW35" s="9" t="e">
        <f>'Unit Compare rollup'!BM35</f>
        <v>#REF!</v>
      </c>
      <c r="AX35" s="9" t="e">
        <f>'Unit Compare rollup'!BN35</f>
        <v>#REF!</v>
      </c>
      <c r="AY35" s="10" t="e">
        <f t="shared" si="22"/>
        <v>#REF!</v>
      </c>
      <c r="AZ35" s="83" t="e">
        <f t="shared" si="25"/>
        <v>#REF!</v>
      </c>
    </row>
    <row r="36" spans="1:53" outlineLevel="1">
      <c r="A36" s="63">
        <v>46100</v>
      </c>
      <c r="B36" s="8" t="str">
        <f t="shared" si="28"/>
        <v>01-46100</v>
      </c>
      <c r="C36" s="8" t="str">
        <f t="shared" si="28"/>
        <v>02-46100</v>
      </c>
      <c r="D36" s="8" t="str">
        <f t="shared" si="28"/>
        <v>04-46100</v>
      </c>
      <c r="E36" s="8" t="str">
        <f t="shared" si="28"/>
        <v>06-46100</v>
      </c>
      <c r="F36" s="8" t="str">
        <f t="shared" si="28"/>
        <v>07-46100</v>
      </c>
      <c r="G36" s="8" t="str">
        <f t="shared" si="28"/>
        <v>08-46100</v>
      </c>
      <c r="H36" s="8" t="str">
        <f t="shared" si="28"/>
        <v>09-46100</v>
      </c>
      <c r="I36" s="8" t="str">
        <f t="shared" si="29"/>
        <v>10-46100</v>
      </c>
      <c r="J36" s="8" t="str">
        <f t="shared" si="29"/>
        <v>11-46100</v>
      </c>
      <c r="K36" s="8" t="str">
        <f t="shared" si="29"/>
        <v>12-46100</v>
      </c>
      <c r="L36" s="8" t="str">
        <f t="shared" si="29"/>
        <v>15-46100</v>
      </c>
      <c r="M36" s="8" t="str">
        <f t="shared" si="29"/>
        <v>16-46100</v>
      </c>
      <c r="N36" s="8"/>
      <c r="O36" s="8">
        <f t="shared" si="2"/>
        <v>46100</v>
      </c>
      <c r="P36" s="4"/>
      <c r="Q36" t="e">
        <f t="shared" si="3"/>
        <v>#NAME?</v>
      </c>
      <c r="S36" s="218" t="e">
        <f t="shared" si="18"/>
        <v>#REF!</v>
      </c>
      <c r="T36" s="218" t="e">
        <f t="shared" si="19"/>
        <v>#REF!</v>
      </c>
      <c r="U36" s="218" t="e">
        <f t="shared" si="4"/>
        <v>#REF!</v>
      </c>
      <c r="V36" s="83" t="e">
        <f t="shared" si="5"/>
        <v>#REF!</v>
      </c>
      <c r="X36" s="10" t="e">
        <f>'Unit Compare rollup'!O36</f>
        <v>#REF!</v>
      </c>
      <c r="Y36" s="10" t="e">
        <f>'Unit Compare rollup'!P36</f>
        <v>#REF!</v>
      </c>
      <c r="Z36" s="10" t="e">
        <f t="shared" si="6"/>
        <v>#REF!</v>
      </c>
      <c r="AA36" s="83" t="e">
        <f t="shared" si="7"/>
        <v>#REF!</v>
      </c>
      <c r="AC36" s="10" t="e">
        <f>'Unit Compare rollup'!Y36</f>
        <v>#REF!</v>
      </c>
      <c r="AD36" s="10" t="e">
        <f>'Unit Compare rollup'!Z36</f>
        <v>#REF!</v>
      </c>
      <c r="AE36" s="10" t="e">
        <f t="shared" si="8"/>
        <v>#REF!</v>
      </c>
      <c r="AF36" s="83" t="e">
        <f t="shared" si="9"/>
        <v>#REF!</v>
      </c>
      <c r="AH36" s="10" t="e">
        <f>'Unit Compare rollup'!AI36</f>
        <v>#REF!</v>
      </c>
      <c r="AI36" s="10" t="e">
        <f>'Unit Compare rollup'!AJ36</f>
        <v>#REF!</v>
      </c>
      <c r="AJ36" s="10" t="e">
        <f t="shared" si="10"/>
        <v>#REF!</v>
      </c>
      <c r="AK36" s="83" t="e">
        <f t="shared" si="11"/>
        <v>#REF!</v>
      </c>
      <c r="AM36" s="10" t="e">
        <f>'Unit Compare rollup'!AS36</f>
        <v>#REF!</v>
      </c>
      <c r="AN36" s="10" t="e">
        <f>'Unit Compare rollup'!AT36</f>
        <v>#REF!</v>
      </c>
      <c r="AO36" s="10" t="e">
        <f t="shared" si="12"/>
        <v>#REF!</v>
      </c>
      <c r="AP36" s="83" t="e">
        <f t="shared" si="13"/>
        <v>#REF!</v>
      </c>
      <c r="AR36" s="10" t="e">
        <f>'Unit Compare rollup'!BC36</f>
        <v>#REF!</v>
      </c>
      <c r="AS36" s="10" t="e">
        <f>'Unit Compare rollup'!BD36</f>
        <v>#REF!</v>
      </c>
      <c r="AT36" s="10" t="e">
        <f t="shared" si="20"/>
        <v>#REF!</v>
      </c>
      <c r="AU36" s="83" t="e">
        <f t="shared" si="24"/>
        <v>#REF!</v>
      </c>
      <c r="AW36" s="9" t="e">
        <f>'Unit Compare rollup'!BM36</f>
        <v>#REF!</v>
      </c>
      <c r="AX36" s="9" t="e">
        <f>'Unit Compare rollup'!BN36</f>
        <v>#REF!</v>
      </c>
      <c r="AY36" s="10" t="e">
        <f t="shared" si="22"/>
        <v>#REF!</v>
      </c>
      <c r="AZ36" s="83" t="e">
        <f t="shared" si="25"/>
        <v>#REF!</v>
      </c>
    </row>
    <row r="37" spans="1:53" outlineLevel="1">
      <c r="A37" s="63">
        <v>46200</v>
      </c>
      <c r="B37" s="8" t="str">
        <f t="shared" si="28"/>
        <v>01-46200</v>
      </c>
      <c r="C37" s="8" t="str">
        <f t="shared" si="28"/>
        <v>02-46200</v>
      </c>
      <c r="D37" s="8" t="str">
        <f t="shared" si="28"/>
        <v>04-46200</v>
      </c>
      <c r="E37" s="8" t="str">
        <f t="shared" si="28"/>
        <v>06-46200</v>
      </c>
      <c r="F37" s="8" t="str">
        <f t="shared" si="28"/>
        <v>07-46200</v>
      </c>
      <c r="G37" s="8" t="str">
        <f t="shared" si="28"/>
        <v>08-46200</v>
      </c>
      <c r="H37" s="8" t="str">
        <f t="shared" si="28"/>
        <v>09-46200</v>
      </c>
      <c r="I37" s="8" t="str">
        <f t="shared" si="29"/>
        <v>10-46200</v>
      </c>
      <c r="J37" s="8" t="str">
        <f t="shared" si="29"/>
        <v>11-46200</v>
      </c>
      <c r="K37" s="8" t="str">
        <f t="shared" si="29"/>
        <v>12-46200</v>
      </c>
      <c r="L37" s="8" t="str">
        <f t="shared" si="29"/>
        <v>15-46200</v>
      </c>
      <c r="M37" s="8" t="str">
        <f t="shared" si="29"/>
        <v>16-46200</v>
      </c>
      <c r="N37" s="8"/>
      <c r="O37" s="8">
        <f t="shared" si="2"/>
        <v>46200</v>
      </c>
      <c r="P37" s="4"/>
      <c r="Q37" t="e">
        <f t="shared" si="3"/>
        <v>#NAME?</v>
      </c>
      <c r="S37" s="218" t="e">
        <f t="shared" si="18"/>
        <v>#REF!</v>
      </c>
      <c r="T37" s="218" t="e">
        <f t="shared" si="19"/>
        <v>#REF!</v>
      </c>
      <c r="U37" s="218" t="e">
        <f t="shared" si="4"/>
        <v>#REF!</v>
      </c>
      <c r="V37" s="83" t="e">
        <f t="shared" si="5"/>
        <v>#REF!</v>
      </c>
      <c r="X37" s="10" t="e">
        <f>'Unit Compare rollup'!O37</f>
        <v>#REF!</v>
      </c>
      <c r="Y37" s="10" t="e">
        <f>'Unit Compare rollup'!P37</f>
        <v>#REF!</v>
      </c>
      <c r="Z37" s="10" t="e">
        <f t="shared" si="6"/>
        <v>#REF!</v>
      </c>
      <c r="AA37" s="83" t="e">
        <f t="shared" si="7"/>
        <v>#REF!</v>
      </c>
      <c r="AC37" s="10" t="e">
        <f>'Unit Compare rollup'!Y37</f>
        <v>#REF!</v>
      </c>
      <c r="AD37" s="10" t="e">
        <f>'Unit Compare rollup'!Z37</f>
        <v>#REF!</v>
      </c>
      <c r="AE37" s="10" t="e">
        <f t="shared" si="8"/>
        <v>#REF!</v>
      </c>
      <c r="AF37" s="83" t="e">
        <f t="shared" si="9"/>
        <v>#REF!</v>
      </c>
      <c r="AH37" s="10" t="e">
        <f>'Unit Compare rollup'!AI37</f>
        <v>#REF!</v>
      </c>
      <c r="AI37" s="10" t="e">
        <f>'Unit Compare rollup'!AJ37</f>
        <v>#REF!</v>
      </c>
      <c r="AJ37" s="10" t="e">
        <f t="shared" si="10"/>
        <v>#REF!</v>
      </c>
      <c r="AK37" s="83" t="e">
        <f t="shared" si="11"/>
        <v>#REF!</v>
      </c>
      <c r="AM37" s="10" t="e">
        <f>'Unit Compare rollup'!AS37</f>
        <v>#REF!</v>
      </c>
      <c r="AN37" s="10" t="e">
        <f>'Unit Compare rollup'!AT37</f>
        <v>#REF!</v>
      </c>
      <c r="AO37" s="10" t="e">
        <f t="shared" si="12"/>
        <v>#REF!</v>
      </c>
      <c r="AP37" s="83" t="e">
        <f t="shared" si="13"/>
        <v>#REF!</v>
      </c>
      <c r="AR37" s="10" t="e">
        <f>'Unit Compare rollup'!BC37</f>
        <v>#REF!</v>
      </c>
      <c r="AS37" s="10" t="e">
        <f>'Unit Compare rollup'!BD37</f>
        <v>#REF!</v>
      </c>
      <c r="AT37" s="10" t="e">
        <f t="shared" si="20"/>
        <v>#REF!</v>
      </c>
      <c r="AU37" s="83" t="e">
        <f t="shared" si="24"/>
        <v>#REF!</v>
      </c>
      <c r="AW37" s="9" t="e">
        <f>'Unit Compare rollup'!BM37</f>
        <v>#REF!</v>
      </c>
      <c r="AX37" s="9" t="e">
        <f>'Unit Compare rollup'!BN37</f>
        <v>#REF!</v>
      </c>
      <c r="AY37" s="10" t="e">
        <f t="shared" si="22"/>
        <v>#REF!</v>
      </c>
      <c r="AZ37" s="83" t="e">
        <f t="shared" si="25"/>
        <v>#REF!</v>
      </c>
    </row>
    <row r="38" spans="1:53" outlineLevel="1">
      <c r="A38" s="63">
        <v>46300</v>
      </c>
      <c r="B38" s="8" t="str">
        <f t="shared" si="28"/>
        <v>01-46300</v>
      </c>
      <c r="C38" s="8" t="str">
        <f t="shared" si="28"/>
        <v>02-46300</v>
      </c>
      <c r="D38" s="8" t="str">
        <f t="shared" si="28"/>
        <v>04-46300</v>
      </c>
      <c r="E38" s="8" t="str">
        <f t="shared" si="28"/>
        <v>06-46300</v>
      </c>
      <c r="F38" s="8" t="str">
        <f t="shared" si="28"/>
        <v>07-46300</v>
      </c>
      <c r="G38" s="8" t="str">
        <f t="shared" si="28"/>
        <v>08-46300</v>
      </c>
      <c r="H38" s="8" t="str">
        <f t="shared" si="28"/>
        <v>09-46300</v>
      </c>
      <c r="I38" s="8" t="str">
        <f t="shared" si="29"/>
        <v>10-46300</v>
      </c>
      <c r="J38" s="8" t="str">
        <f t="shared" si="29"/>
        <v>11-46300</v>
      </c>
      <c r="K38" s="8" t="str">
        <f t="shared" si="29"/>
        <v>12-46300</v>
      </c>
      <c r="L38" s="8" t="str">
        <f t="shared" si="29"/>
        <v>15-46300</v>
      </c>
      <c r="M38" s="8" t="str">
        <f t="shared" si="29"/>
        <v>16-46300</v>
      </c>
      <c r="N38" s="8"/>
      <c r="O38" s="8">
        <f t="shared" si="2"/>
        <v>46300</v>
      </c>
      <c r="P38" s="4"/>
      <c r="Q38" t="e">
        <f t="shared" si="3"/>
        <v>#NAME?</v>
      </c>
      <c r="S38" s="218" t="e">
        <f t="shared" si="18"/>
        <v>#REF!</v>
      </c>
      <c r="T38" s="218" t="e">
        <f t="shared" si="19"/>
        <v>#REF!</v>
      </c>
      <c r="U38" s="218" t="e">
        <f t="shared" si="4"/>
        <v>#REF!</v>
      </c>
      <c r="V38" s="83" t="e">
        <f t="shared" si="5"/>
        <v>#REF!</v>
      </c>
      <c r="X38" s="10" t="e">
        <f>'Unit Compare rollup'!O38</f>
        <v>#REF!</v>
      </c>
      <c r="Y38" s="10" t="e">
        <f>'Unit Compare rollup'!P38</f>
        <v>#REF!</v>
      </c>
      <c r="Z38" s="10" t="e">
        <f t="shared" si="6"/>
        <v>#REF!</v>
      </c>
      <c r="AA38" s="83" t="e">
        <f t="shared" si="7"/>
        <v>#REF!</v>
      </c>
      <c r="AC38" s="10" t="e">
        <f>'Unit Compare rollup'!Y38</f>
        <v>#REF!</v>
      </c>
      <c r="AD38" s="10" t="e">
        <f>'Unit Compare rollup'!Z38</f>
        <v>#REF!</v>
      </c>
      <c r="AE38" s="10" t="e">
        <f t="shared" si="8"/>
        <v>#REF!</v>
      </c>
      <c r="AF38" s="83" t="e">
        <f t="shared" si="9"/>
        <v>#REF!</v>
      </c>
      <c r="AH38" s="10" t="e">
        <f>'Unit Compare rollup'!AI38</f>
        <v>#REF!</v>
      </c>
      <c r="AI38" s="10" t="e">
        <f>'Unit Compare rollup'!AJ38</f>
        <v>#REF!</v>
      </c>
      <c r="AJ38" s="10" t="e">
        <f t="shared" si="10"/>
        <v>#REF!</v>
      </c>
      <c r="AK38" s="83" t="e">
        <f t="shared" si="11"/>
        <v>#REF!</v>
      </c>
      <c r="AM38" s="10" t="e">
        <f>'Unit Compare rollup'!AS38</f>
        <v>#REF!</v>
      </c>
      <c r="AN38" s="10" t="e">
        <f>'Unit Compare rollup'!AT38</f>
        <v>#REF!</v>
      </c>
      <c r="AO38" s="10" t="e">
        <f t="shared" si="12"/>
        <v>#REF!</v>
      </c>
      <c r="AP38" s="83" t="e">
        <f t="shared" si="13"/>
        <v>#REF!</v>
      </c>
      <c r="AR38" s="10" t="e">
        <f>'Unit Compare rollup'!BC38</f>
        <v>#REF!</v>
      </c>
      <c r="AS38" s="10" t="e">
        <f>'Unit Compare rollup'!BD38</f>
        <v>#REF!</v>
      </c>
      <c r="AT38" s="10" t="e">
        <f t="shared" si="20"/>
        <v>#REF!</v>
      </c>
      <c r="AU38" s="83" t="e">
        <f t="shared" si="24"/>
        <v>#REF!</v>
      </c>
      <c r="AW38" s="9" t="e">
        <f>'Unit Compare rollup'!BM38</f>
        <v>#REF!</v>
      </c>
      <c r="AX38" s="9" t="e">
        <f>'Unit Compare rollup'!BN38</f>
        <v>#REF!</v>
      </c>
      <c r="AY38" s="10" t="e">
        <f t="shared" si="22"/>
        <v>#REF!</v>
      </c>
      <c r="AZ38" s="83" t="e">
        <f t="shared" si="25"/>
        <v>#REF!</v>
      </c>
    </row>
    <row r="39" spans="1:53" outlineLevel="1">
      <c r="A39" s="63">
        <v>46400</v>
      </c>
      <c r="B39" s="8" t="str">
        <f t="shared" si="28"/>
        <v>01-46400</v>
      </c>
      <c r="C39" s="8" t="str">
        <f t="shared" si="28"/>
        <v>02-46400</v>
      </c>
      <c r="D39" s="8" t="str">
        <f t="shared" si="28"/>
        <v>04-46400</v>
      </c>
      <c r="E39" s="8" t="str">
        <f t="shared" si="28"/>
        <v>06-46400</v>
      </c>
      <c r="F39" s="8" t="str">
        <f t="shared" si="28"/>
        <v>07-46400</v>
      </c>
      <c r="G39" s="8" t="str">
        <f t="shared" si="28"/>
        <v>08-46400</v>
      </c>
      <c r="H39" s="8" t="str">
        <f t="shared" si="28"/>
        <v>09-46400</v>
      </c>
      <c r="I39" s="8" t="str">
        <f t="shared" si="29"/>
        <v>10-46400</v>
      </c>
      <c r="J39" s="8" t="str">
        <f t="shared" si="29"/>
        <v>11-46400</v>
      </c>
      <c r="K39" s="8" t="str">
        <f t="shared" si="29"/>
        <v>12-46400</v>
      </c>
      <c r="L39" s="8" t="str">
        <f t="shared" si="29"/>
        <v>15-46400</v>
      </c>
      <c r="M39" s="8" t="str">
        <f t="shared" si="29"/>
        <v>16-46400</v>
      </c>
      <c r="N39" s="8"/>
      <c r="O39" s="8">
        <f t="shared" si="2"/>
        <v>46400</v>
      </c>
      <c r="P39" s="4"/>
      <c r="Q39" t="e">
        <f t="shared" si="3"/>
        <v>#NAME?</v>
      </c>
      <c r="S39" s="218" t="e">
        <f t="shared" si="18"/>
        <v>#REF!</v>
      </c>
      <c r="T39" s="218" t="e">
        <f t="shared" si="19"/>
        <v>#REF!</v>
      </c>
      <c r="U39" s="218" t="e">
        <f t="shared" si="4"/>
        <v>#REF!</v>
      </c>
      <c r="V39" s="83" t="e">
        <f t="shared" si="5"/>
        <v>#REF!</v>
      </c>
      <c r="X39" s="10" t="e">
        <f>'Unit Compare rollup'!O39</f>
        <v>#REF!</v>
      </c>
      <c r="Y39" s="10" t="e">
        <f>'Unit Compare rollup'!P39</f>
        <v>#REF!</v>
      </c>
      <c r="Z39" s="10" t="e">
        <f t="shared" si="6"/>
        <v>#REF!</v>
      </c>
      <c r="AA39" s="83" t="e">
        <f t="shared" si="7"/>
        <v>#REF!</v>
      </c>
      <c r="AC39" s="10" t="e">
        <f>'Unit Compare rollup'!Y39</f>
        <v>#REF!</v>
      </c>
      <c r="AD39" s="10" t="e">
        <f>'Unit Compare rollup'!Z39</f>
        <v>#REF!</v>
      </c>
      <c r="AE39" s="10" t="e">
        <f t="shared" si="8"/>
        <v>#REF!</v>
      </c>
      <c r="AF39" s="83" t="e">
        <f t="shared" si="9"/>
        <v>#REF!</v>
      </c>
      <c r="AH39" s="10" t="e">
        <f>'Unit Compare rollup'!AI39</f>
        <v>#REF!</v>
      </c>
      <c r="AI39" s="10" t="e">
        <f>'Unit Compare rollup'!AJ39</f>
        <v>#REF!</v>
      </c>
      <c r="AJ39" s="10" t="e">
        <f t="shared" si="10"/>
        <v>#REF!</v>
      </c>
      <c r="AK39" s="83" t="e">
        <f t="shared" si="11"/>
        <v>#REF!</v>
      </c>
      <c r="AM39" s="10" t="e">
        <f>'Unit Compare rollup'!AS39</f>
        <v>#REF!</v>
      </c>
      <c r="AN39" s="10" t="e">
        <f>'Unit Compare rollup'!AT39</f>
        <v>#REF!</v>
      </c>
      <c r="AO39" s="10" t="e">
        <f t="shared" si="12"/>
        <v>#REF!</v>
      </c>
      <c r="AP39" s="83" t="e">
        <f t="shared" si="13"/>
        <v>#REF!</v>
      </c>
      <c r="AR39" s="10" t="e">
        <f>'Unit Compare rollup'!BC39</f>
        <v>#REF!</v>
      </c>
      <c r="AS39" s="10" t="e">
        <f>'Unit Compare rollup'!BD39</f>
        <v>#REF!</v>
      </c>
      <c r="AT39" s="10" t="e">
        <f t="shared" si="20"/>
        <v>#REF!</v>
      </c>
      <c r="AU39" s="83" t="e">
        <f t="shared" si="24"/>
        <v>#REF!</v>
      </c>
      <c r="AW39" s="9" t="e">
        <f>'Unit Compare rollup'!BM39</f>
        <v>#REF!</v>
      </c>
      <c r="AX39" s="9" t="e">
        <f>'Unit Compare rollup'!BN39</f>
        <v>#REF!</v>
      </c>
      <c r="AY39" s="10" t="e">
        <f t="shared" si="22"/>
        <v>#REF!</v>
      </c>
      <c r="AZ39" s="83" t="e">
        <f t="shared" si="25"/>
        <v>#REF!</v>
      </c>
    </row>
    <row r="40" spans="1:53" outlineLevel="1">
      <c r="A40" s="63">
        <v>46500</v>
      </c>
      <c r="B40" s="8" t="str">
        <f t="shared" si="28"/>
        <v>01-46500</v>
      </c>
      <c r="C40" s="8" t="str">
        <f t="shared" si="28"/>
        <v>02-46500</v>
      </c>
      <c r="D40" s="8" t="str">
        <f t="shared" si="28"/>
        <v>04-46500</v>
      </c>
      <c r="E40" s="8" t="str">
        <f t="shared" si="28"/>
        <v>06-46500</v>
      </c>
      <c r="F40" s="8" t="str">
        <f t="shared" si="28"/>
        <v>07-46500</v>
      </c>
      <c r="G40" s="8" t="str">
        <f t="shared" si="28"/>
        <v>08-46500</v>
      </c>
      <c r="H40" s="8" t="str">
        <f t="shared" si="28"/>
        <v>09-46500</v>
      </c>
      <c r="I40" s="8" t="str">
        <f t="shared" si="29"/>
        <v>10-46500</v>
      </c>
      <c r="J40" s="8" t="str">
        <f t="shared" si="29"/>
        <v>11-46500</v>
      </c>
      <c r="K40" s="8" t="str">
        <f t="shared" si="29"/>
        <v>12-46500</v>
      </c>
      <c r="L40" s="8" t="str">
        <f t="shared" si="29"/>
        <v>15-46500</v>
      </c>
      <c r="M40" s="8" t="str">
        <f t="shared" si="29"/>
        <v>16-46500</v>
      </c>
      <c r="N40" s="8"/>
      <c r="O40" s="8">
        <f>+A40</f>
        <v>46500</v>
      </c>
      <c r="P40" s="4"/>
      <c r="Q40" t="e">
        <f>VLOOKUP(A40,LookupB,2,FALSE)</f>
        <v>#NAME?</v>
      </c>
      <c r="S40" s="218" t="e">
        <f t="shared" si="18"/>
        <v>#REF!</v>
      </c>
      <c r="T40" s="218" t="e">
        <f t="shared" si="19"/>
        <v>#REF!</v>
      </c>
      <c r="U40" s="218" t="e">
        <f t="shared" si="4"/>
        <v>#REF!</v>
      </c>
      <c r="V40" s="83" t="e">
        <f>IF(S40+T40=0,0,IF(S40=0,"    100.0%",IF(U40=0,"      0.0%",+U40/S40)))</f>
        <v>#REF!</v>
      </c>
      <c r="X40" s="10" t="e">
        <f>'Unit Compare rollup'!O40</f>
        <v>#REF!</v>
      </c>
      <c r="Y40" s="10" t="e">
        <f>'Unit Compare rollup'!P40</f>
        <v>#REF!</v>
      </c>
      <c r="Z40" s="10" t="e">
        <f>+Y40-X40</f>
        <v>#REF!</v>
      </c>
      <c r="AA40" s="83" t="e">
        <f>IF(X40+Y40=0,0,IF(X40=0,"    100.0%",IF(Z40=0,"      0.0%",+Z40/X40)))</f>
        <v>#REF!</v>
      </c>
      <c r="AC40" s="10" t="e">
        <f>'Unit Compare rollup'!Y40</f>
        <v>#REF!</v>
      </c>
      <c r="AD40" s="10" t="e">
        <f>'Unit Compare rollup'!Z40</f>
        <v>#REF!</v>
      </c>
      <c r="AE40" s="10" t="e">
        <f t="shared" si="8"/>
        <v>#REF!</v>
      </c>
      <c r="AF40" s="83" t="e">
        <f>IF(AC40+AD40=0,0,IF(AC40=0,"    100.0%",IF(AE40=0,"      0.0%",+AE40/AC40)))</f>
        <v>#REF!</v>
      </c>
      <c r="AH40" s="10" t="e">
        <f>'Unit Compare rollup'!AI40</f>
        <v>#REF!</v>
      </c>
      <c r="AI40" s="10" t="e">
        <f>'Unit Compare rollup'!AJ40</f>
        <v>#REF!</v>
      </c>
      <c r="AJ40" s="10" t="e">
        <f t="shared" si="10"/>
        <v>#REF!</v>
      </c>
      <c r="AK40" s="83" t="e">
        <f>IF(AH40+AI40=0,0,IF(AH40=0,"    100.0%",IF(AJ40=0,"      0.0%",+AJ40/AH40)))</f>
        <v>#REF!</v>
      </c>
      <c r="AM40" s="10" t="e">
        <f>'Unit Compare rollup'!AS40</f>
        <v>#REF!</v>
      </c>
      <c r="AN40" s="10" t="e">
        <f>'Unit Compare rollup'!AT40</f>
        <v>#REF!</v>
      </c>
      <c r="AO40" s="10" t="e">
        <f t="shared" si="12"/>
        <v>#REF!</v>
      </c>
      <c r="AP40" s="83" t="e">
        <f>IF(AM40+AN40=0,0,IF(AM40=0,"    100.0%",IF(AO40=0,"      0.0%",+AO40/AM40)))</f>
        <v>#REF!</v>
      </c>
      <c r="AR40" s="10" t="e">
        <f>'Unit Compare rollup'!BC40</f>
        <v>#REF!</v>
      </c>
      <c r="AS40" s="10" t="e">
        <f>'Unit Compare rollup'!BD40</f>
        <v>#REF!</v>
      </c>
      <c r="AT40" s="10" t="e">
        <f t="shared" si="20"/>
        <v>#REF!</v>
      </c>
      <c r="AU40" s="83" t="e">
        <f>IF(AR40+AS40=0,0,IF(AR40=0,"    100.0%",IF(AT40=0,"      0.0%",+AT40/AR40)))</f>
        <v>#REF!</v>
      </c>
      <c r="AW40" s="9" t="e">
        <f>'Unit Compare rollup'!BM40</f>
        <v>#REF!</v>
      </c>
      <c r="AX40" s="9" t="e">
        <f>'Unit Compare rollup'!BN40</f>
        <v>#REF!</v>
      </c>
      <c r="AY40" s="10" t="e">
        <f t="shared" si="22"/>
        <v>#REF!</v>
      </c>
      <c r="AZ40" s="83" t="e">
        <f>IF(AW40+AX40=0,0,IF(AW40=0,"    100.0%",IF(AY40=0,"      0.0%",+AY40/AW40)))</f>
        <v>#REF!</v>
      </c>
    </row>
    <row r="41" spans="1:53" outlineLevel="1">
      <c r="A41" s="63">
        <v>49000</v>
      </c>
      <c r="B41" s="8" t="str">
        <f t="shared" si="28"/>
        <v>01-49000</v>
      </c>
      <c r="C41" s="8" t="str">
        <f t="shared" si="28"/>
        <v>02-49000</v>
      </c>
      <c r="D41" s="8" t="str">
        <f t="shared" si="28"/>
        <v>04-49000</v>
      </c>
      <c r="E41" s="8" t="str">
        <f t="shared" si="28"/>
        <v>06-49000</v>
      </c>
      <c r="F41" s="8" t="str">
        <f t="shared" si="28"/>
        <v>07-49000</v>
      </c>
      <c r="G41" s="8" t="str">
        <f t="shared" si="28"/>
        <v>08-49000</v>
      </c>
      <c r="H41" s="8" t="str">
        <f t="shared" si="28"/>
        <v>09-49000</v>
      </c>
      <c r="I41" s="8" t="str">
        <f t="shared" si="29"/>
        <v>10-49000</v>
      </c>
      <c r="J41" s="8" t="str">
        <f t="shared" si="29"/>
        <v>11-49000</v>
      </c>
      <c r="K41" s="8" t="str">
        <f t="shared" si="29"/>
        <v>12-49000</v>
      </c>
      <c r="L41" s="8" t="str">
        <f t="shared" si="29"/>
        <v>15-49000</v>
      </c>
      <c r="M41" s="8" t="str">
        <f t="shared" si="29"/>
        <v>16-49000</v>
      </c>
      <c r="N41" s="8"/>
      <c r="O41" s="8">
        <f t="shared" si="2"/>
        <v>49000</v>
      </c>
      <c r="P41" s="4"/>
      <c r="Q41" t="e">
        <f t="shared" si="3"/>
        <v>#NAME?</v>
      </c>
      <c r="S41" s="218" t="e">
        <f t="shared" si="18"/>
        <v>#REF!</v>
      </c>
      <c r="T41" s="218" t="e">
        <f t="shared" si="19"/>
        <v>#REF!</v>
      </c>
      <c r="U41" s="218" t="e">
        <f t="shared" si="4"/>
        <v>#REF!</v>
      </c>
      <c r="V41" s="83" t="e">
        <f t="shared" si="5"/>
        <v>#REF!</v>
      </c>
      <c r="X41" s="10" t="e">
        <f>'Unit Compare rollup'!O41</f>
        <v>#REF!</v>
      </c>
      <c r="Y41" s="10" t="e">
        <f>'Unit Compare rollup'!P41</f>
        <v>#REF!</v>
      </c>
      <c r="Z41" s="10" t="e">
        <f t="shared" si="6"/>
        <v>#REF!</v>
      </c>
      <c r="AA41" s="83" t="e">
        <f t="shared" si="7"/>
        <v>#REF!</v>
      </c>
      <c r="AC41" s="10" t="e">
        <f>'Unit Compare rollup'!Y41</f>
        <v>#REF!</v>
      </c>
      <c r="AD41" s="10" t="e">
        <f>'Unit Compare rollup'!Z41</f>
        <v>#REF!</v>
      </c>
      <c r="AE41" s="10" t="e">
        <f t="shared" si="8"/>
        <v>#REF!</v>
      </c>
      <c r="AF41" s="83" t="e">
        <f t="shared" si="9"/>
        <v>#REF!</v>
      </c>
      <c r="AH41" s="10" t="e">
        <f>'Unit Compare rollup'!AI41</f>
        <v>#REF!</v>
      </c>
      <c r="AI41" s="10" t="e">
        <f>'Unit Compare rollup'!AJ41</f>
        <v>#REF!</v>
      </c>
      <c r="AJ41" s="10" t="e">
        <f t="shared" si="10"/>
        <v>#REF!</v>
      </c>
      <c r="AK41" s="83" t="e">
        <f t="shared" si="11"/>
        <v>#REF!</v>
      </c>
      <c r="AM41" s="10" t="e">
        <f>'Unit Compare rollup'!AS41</f>
        <v>#REF!</v>
      </c>
      <c r="AN41" s="10" t="e">
        <f>'Unit Compare rollup'!AT41</f>
        <v>#REF!</v>
      </c>
      <c r="AO41" s="10" t="e">
        <f t="shared" si="12"/>
        <v>#REF!</v>
      </c>
      <c r="AP41" s="83" t="e">
        <f t="shared" si="13"/>
        <v>#REF!</v>
      </c>
      <c r="AR41" s="10" t="e">
        <f>'Unit Compare rollup'!BC41</f>
        <v>#REF!</v>
      </c>
      <c r="AS41" s="10" t="e">
        <f>'Unit Compare rollup'!BD41</f>
        <v>#REF!</v>
      </c>
      <c r="AT41" s="10" t="e">
        <f t="shared" si="20"/>
        <v>#REF!</v>
      </c>
      <c r="AU41" s="83" t="e">
        <f t="shared" ref="AU41:AU42" si="30">IF(AR41+AS41=0,0,IF(AR41=0,"    100.0%",IF(AT41=0,"      0.0%",+AT41/AR41)))</f>
        <v>#REF!</v>
      </c>
      <c r="AW41" s="9" t="e">
        <f>'Unit Compare rollup'!BM41</f>
        <v>#REF!</v>
      </c>
      <c r="AX41" s="9" t="e">
        <f>'Unit Compare rollup'!BN41</f>
        <v>#REF!</v>
      </c>
      <c r="AY41" s="10" t="e">
        <f t="shared" si="22"/>
        <v>#REF!</v>
      </c>
      <c r="AZ41" s="83" t="e">
        <f t="shared" ref="AZ41:AZ42" si="31">IF(AW41+AX41=0,0,IF(AW41=0,"    100.0%",IF(AY41=0,"      0.0%",+AY41/AW41)))</f>
        <v>#REF!</v>
      </c>
    </row>
    <row r="42" spans="1:5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11" t="s">
        <v>54</v>
      </c>
      <c r="Q42" s="12"/>
      <c r="R42" s="13"/>
      <c r="S42" s="14" t="e">
        <f>SUM(S11:S41)</f>
        <v>#REF!</v>
      </c>
      <c r="T42" s="14" t="e">
        <f>SUM(T11:T41)</f>
        <v>#REF!</v>
      </c>
      <c r="U42" s="14" t="e">
        <f>SUM(U11:U41)</f>
        <v>#REF!</v>
      </c>
      <c r="V42" s="84" t="e">
        <f t="shared" si="5"/>
        <v>#REF!</v>
      </c>
      <c r="W42" s="13"/>
      <c r="X42" s="14" t="e">
        <f>SUM(X11:X41)</f>
        <v>#REF!</v>
      </c>
      <c r="Y42" s="14" t="e">
        <f>SUM(Y11:Y41)</f>
        <v>#REF!</v>
      </c>
      <c r="Z42" s="14" t="e">
        <f>SUM(Z11:Z41)</f>
        <v>#REF!</v>
      </c>
      <c r="AA42" s="84" t="e">
        <f t="shared" si="7"/>
        <v>#REF!</v>
      </c>
      <c r="AB42" s="13"/>
      <c r="AC42" s="14" t="e">
        <f>SUM(AC11:AC41)</f>
        <v>#REF!</v>
      </c>
      <c r="AD42" s="14" t="e">
        <f>SUM(AD11:AD41)</f>
        <v>#REF!</v>
      </c>
      <c r="AE42" s="14" t="e">
        <f>SUM(AE11:AE41)</f>
        <v>#REF!</v>
      </c>
      <c r="AF42" s="84" t="e">
        <f t="shared" si="9"/>
        <v>#REF!</v>
      </c>
      <c r="AH42" s="14" t="e">
        <f>SUM(AH11:AH41)</f>
        <v>#REF!</v>
      </c>
      <c r="AI42" s="14" t="e">
        <f>SUM(AI11:AI41)</f>
        <v>#REF!</v>
      </c>
      <c r="AJ42" s="14" t="e">
        <f>SUM(AJ11:AJ41)</f>
        <v>#REF!</v>
      </c>
      <c r="AK42" s="84" t="e">
        <f t="shared" si="11"/>
        <v>#REF!</v>
      </c>
      <c r="AM42" s="14" t="e">
        <f>SUM(AM11:AM41)</f>
        <v>#REF!</v>
      </c>
      <c r="AN42" s="14" t="e">
        <f>SUM(AN11:AN41)</f>
        <v>#REF!</v>
      </c>
      <c r="AO42" s="14" t="e">
        <f>SUM(AO11:AO41)</f>
        <v>#REF!</v>
      </c>
      <c r="AP42" s="84" t="e">
        <f t="shared" si="13"/>
        <v>#REF!</v>
      </c>
      <c r="AR42" s="14" t="e">
        <f>SUM(AR11:AR41)</f>
        <v>#REF!</v>
      </c>
      <c r="AS42" s="14" t="e">
        <f>SUM(AS11:AS41)</f>
        <v>#REF!</v>
      </c>
      <c r="AT42" s="14" t="e">
        <f>SUM(AT11:AT41)</f>
        <v>#REF!</v>
      </c>
      <c r="AU42" s="84" t="e">
        <f t="shared" si="30"/>
        <v>#REF!</v>
      </c>
      <c r="AW42" s="14" t="e">
        <f>SUM(AW11:AW41)</f>
        <v>#REF!</v>
      </c>
      <c r="AX42" s="14" t="e">
        <f>SUM(AX11:AX41)</f>
        <v>#REF!</v>
      </c>
      <c r="AY42" s="14" t="e">
        <f>SUM(AY11:AY41)</f>
        <v>#REF!</v>
      </c>
      <c r="AZ42" s="84" t="e">
        <f t="shared" si="31"/>
        <v>#REF!</v>
      </c>
    </row>
    <row r="43" spans="1:5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4"/>
      <c r="Q43" s="4"/>
      <c r="S43" s="159"/>
      <c r="T43" s="159"/>
      <c r="U43" s="159"/>
      <c r="V43" s="82"/>
      <c r="X43" s="6"/>
      <c r="Y43" s="6"/>
      <c r="Z43" s="6"/>
      <c r="AA43" s="82"/>
      <c r="AC43" s="6"/>
      <c r="AD43" s="6"/>
      <c r="AE43" s="6"/>
      <c r="AF43" s="82"/>
      <c r="AH43" s="6"/>
      <c r="AI43" s="6"/>
      <c r="AJ43" s="6"/>
      <c r="AK43" s="82"/>
      <c r="AM43" s="6"/>
      <c r="AN43" s="6"/>
      <c r="AO43" s="6"/>
      <c r="AP43" s="82"/>
      <c r="AR43" s="6"/>
      <c r="AS43" s="6"/>
      <c r="AT43" s="6"/>
      <c r="AU43" s="82"/>
      <c r="AW43" s="6"/>
      <c r="AX43" s="6"/>
      <c r="AY43" s="6"/>
      <c r="AZ43" s="82"/>
    </row>
    <row r="44" spans="1:53" outlineLevel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4" t="s">
        <v>55</v>
      </c>
      <c r="Q44" s="4"/>
      <c r="S44" s="159"/>
      <c r="T44" s="159"/>
      <c r="U44" s="159"/>
      <c r="V44" s="82"/>
      <c r="X44" s="6"/>
      <c r="Y44" s="6"/>
      <c r="Z44" s="6"/>
      <c r="AA44" s="82"/>
      <c r="AC44" s="6"/>
      <c r="AD44" s="6"/>
      <c r="AE44" s="6"/>
      <c r="AF44" s="82"/>
      <c r="AH44" s="6"/>
      <c r="AI44" s="6"/>
      <c r="AJ44" s="6"/>
      <c r="AK44" s="82"/>
      <c r="AM44" s="6"/>
      <c r="AN44" s="6"/>
      <c r="AO44" s="6"/>
      <c r="AP44" s="82"/>
      <c r="AR44" s="6"/>
      <c r="AS44" s="6"/>
      <c r="AT44" s="6"/>
      <c r="AU44" s="82"/>
      <c r="AW44" s="6"/>
      <c r="AX44" s="6"/>
      <c r="AY44" s="6"/>
      <c r="AZ44" s="82"/>
    </row>
    <row r="45" spans="1:53" outlineLevel="1">
      <c r="A45" s="63">
        <v>51100</v>
      </c>
      <c r="B45" s="8" t="str">
        <f t="shared" ref="B45:H53" si="32">CONCATENATE("0",B$8,"-",$A45)</f>
        <v>01-51100</v>
      </c>
      <c r="C45" s="8" t="str">
        <f t="shared" si="32"/>
        <v>02-51100</v>
      </c>
      <c r="D45" s="8" t="str">
        <f t="shared" si="32"/>
        <v>04-51100</v>
      </c>
      <c r="E45" s="8" t="str">
        <f t="shared" si="32"/>
        <v>06-51100</v>
      </c>
      <c r="F45" s="8" t="str">
        <f t="shared" si="32"/>
        <v>07-51100</v>
      </c>
      <c r="G45" s="8" t="str">
        <f t="shared" si="32"/>
        <v>08-51100</v>
      </c>
      <c r="H45" s="8" t="str">
        <f t="shared" si="32"/>
        <v>09-51100</v>
      </c>
      <c r="I45" s="8" t="str">
        <f t="shared" ref="I45:M53" si="33">CONCATENATE(I$8,"-",$A45)</f>
        <v>10-51100</v>
      </c>
      <c r="J45" s="8" t="str">
        <f t="shared" si="33"/>
        <v>11-51100</v>
      </c>
      <c r="K45" s="8" t="str">
        <f t="shared" si="33"/>
        <v>12-51100</v>
      </c>
      <c r="L45" s="8" t="str">
        <f t="shared" si="33"/>
        <v>15-51100</v>
      </c>
      <c r="M45" s="8" t="str">
        <f t="shared" si="33"/>
        <v>16-51100</v>
      </c>
      <c r="N45" s="8"/>
      <c r="O45" s="8">
        <f t="shared" ref="O45:O53" si="34">+A45</f>
        <v>51100</v>
      </c>
      <c r="P45" s="4"/>
      <c r="Q45" t="e">
        <f t="shared" ref="Q45:Q53" si="35">VLOOKUP(A45,LookupB,2,FALSE)</f>
        <v>#NAME?</v>
      </c>
      <c r="S45" s="218" t="e">
        <f t="shared" ref="S45:S53" si="36">+X45+AC45+AH45+AM45+AR45+AW45</f>
        <v>#REF!</v>
      </c>
      <c r="T45" s="218" t="e">
        <f t="shared" ref="T45:T53" si="37">+Y45+AD45+AI45+AN45+AS45+AX45</f>
        <v>#REF!</v>
      </c>
      <c r="U45" s="218" t="e">
        <f t="shared" ref="U45:U53" si="38">+T45-S45</f>
        <v>#REF!</v>
      </c>
      <c r="V45" s="83" t="e">
        <f t="shared" ref="V45:V54" si="39">IF(S45+T45=0,0,IF(S45=0,"    100.0%",IF(U45=0,"      0.0%",+U45/S45)))</f>
        <v>#REF!</v>
      </c>
      <c r="X45" s="10" t="e">
        <f>'Unit Compare rollup'!O45</f>
        <v>#REF!</v>
      </c>
      <c r="Y45" s="10" t="e">
        <f>'Unit Compare rollup'!P45</f>
        <v>#REF!</v>
      </c>
      <c r="Z45" s="10" t="e">
        <f t="shared" ref="Z45:Z53" si="40">+Y45-X45</f>
        <v>#REF!</v>
      </c>
      <c r="AA45" s="83" t="e">
        <f t="shared" ref="AA45:AA54" si="41">IF(X45+Y45=0,0,IF(X45=0,"    100.0%",IF(Z45=0,"      0.0%",+Z45/X45)))</f>
        <v>#REF!</v>
      </c>
      <c r="AC45" s="10" t="e">
        <f>'Unit Compare rollup'!Y45</f>
        <v>#REF!</v>
      </c>
      <c r="AD45" s="10" t="e">
        <f>'Unit Compare rollup'!Z45</f>
        <v>#REF!</v>
      </c>
      <c r="AE45" s="10" t="e">
        <f t="shared" ref="AE45:AE53" si="42">+AD45-AC45</f>
        <v>#REF!</v>
      </c>
      <c r="AF45" s="83" t="e">
        <f t="shared" ref="AF45:AF54" si="43">IF(AC45+AD45=0,0,IF(AC45=0,"    100.0%",IF(AE45=0,"      0.0%",+AE45/AC45)))</f>
        <v>#REF!</v>
      </c>
      <c r="AH45" s="10" t="e">
        <f>'Unit Compare rollup'!AI45</f>
        <v>#REF!</v>
      </c>
      <c r="AI45" s="10" t="e">
        <f>'Unit Compare rollup'!AJ45</f>
        <v>#REF!</v>
      </c>
      <c r="AJ45" s="10" t="e">
        <f t="shared" ref="AJ45:AJ53" si="44">+AI45-AH45</f>
        <v>#REF!</v>
      </c>
      <c r="AK45" s="83" t="e">
        <f t="shared" ref="AK45:AK54" si="45">IF(AH45+AI45=0,0,IF(AH45=0,"    100.0%",IF(AJ45=0,"      0.0%",+AJ45/AH45)))</f>
        <v>#REF!</v>
      </c>
      <c r="AM45" s="10" t="e">
        <f>'Unit Compare rollup'!AS45</f>
        <v>#REF!</v>
      </c>
      <c r="AN45" s="10" t="e">
        <f>'Unit Compare rollup'!AT45</f>
        <v>#REF!</v>
      </c>
      <c r="AO45" s="10" t="e">
        <f t="shared" ref="AO45:AO53" si="46">+AN45-AM45</f>
        <v>#REF!</v>
      </c>
      <c r="AP45" s="83" t="e">
        <f t="shared" ref="AP45:AP54" si="47">IF(AM45+AN45=0,0,IF(AM45=0,"    100.0%",IF(AO45=0,"      0.0%",+AO45/AM45)))</f>
        <v>#REF!</v>
      </c>
      <c r="AR45" s="10" t="e">
        <f>'Unit Compare rollup'!BC45</f>
        <v>#REF!</v>
      </c>
      <c r="AS45" s="10" t="e">
        <f>'Unit Compare rollup'!BD45</f>
        <v>#REF!</v>
      </c>
      <c r="AT45" s="10" t="e">
        <f t="shared" ref="AT45:AT50" si="48">+AS45-AR45</f>
        <v>#REF!</v>
      </c>
      <c r="AU45" s="83" t="e">
        <f t="shared" ref="AU45:AU50" si="49">IF(AR45+AS45=0,0,IF(AR45=0,"    100.0%",IF(AT45=0,"      0.0%",+AT45/AR45)))</f>
        <v>#REF!</v>
      </c>
      <c r="AW45" s="10" t="e">
        <f>'Unit Compare rollup'!BM45</f>
        <v>#REF!</v>
      </c>
      <c r="AX45" s="10" t="e">
        <f>'Unit Compare rollup'!BN45</f>
        <v>#REF!</v>
      </c>
      <c r="AY45" s="10" t="e">
        <f t="shared" ref="AY45:AY50" si="50">+AX45-AW45</f>
        <v>#REF!</v>
      </c>
      <c r="AZ45" s="83" t="e">
        <f t="shared" ref="AZ45:AZ50" si="51">IF(AW45+AX45=0,0,IF(AW45=0,"    100.0%",IF(AY45=0,"      0.0%",+AY45/AW45)))</f>
        <v>#REF!</v>
      </c>
    </row>
    <row r="46" spans="1:53" outlineLevel="1">
      <c r="A46" s="63">
        <v>51200</v>
      </c>
      <c r="B46" s="8" t="str">
        <f t="shared" si="32"/>
        <v>01-51200</v>
      </c>
      <c r="C46" s="8" t="str">
        <f t="shared" si="32"/>
        <v>02-51200</v>
      </c>
      <c r="D46" s="8" t="str">
        <f t="shared" si="32"/>
        <v>04-51200</v>
      </c>
      <c r="E46" s="8" t="str">
        <f t="shared" si="32"/>
        <v>06-51200</v>
      </c>
      <c r="F46" s="8" t="str">
        <f t="shared" si="32"/>
        <v>07-51200</v>
      </c>
      <c r="G46" s="8" t="str">
        <f t="shared" si="32"/>
        <v>08-51200</v>
      </c>
      <c r="H46" s="8" t="str">
        <f t="shared" si="32"/>
        <v>09-51200</v>
      </c>
      <c r="I46" s="8" t="str">
        <f t="shared" si="33"/>
        <v>10-51200</v>
      </c>
      <c r="J46" s="8" t="str">
        <f t="shared" si="33"/>
        <v>11-51200</v>
      </c>
      <c r="K46" s="8" t="str">
        <f t="shared" si="33"/>
        <v>12-51200</v>
      </c>
      <c r="L46" s="8" t="str">
        <f t="shared" si="33"/>
        <v>15-51200</v>
      </c>
      <c r="M46" s="8" t="str">
        <f t="shared" si="33"/>
        <v>16-51200</v>
      </c>
      <c r="N46" s="8"/>
      <c r="O46" s="8">
        <f t="shared" si="34"/>
        <v>51200</v>
      </c>
      <c r="P46" s="4"/>
      <c r="Q46" t="e">
        <f t="shared" si="35"/>
        <v>#NAME?</v>
      </c>
      <c r="S46" s="218" t="e">
        <f t="shared" si="36"/>
        <v>#REF!</v>
      </c>
      <c r="T46" s="218" t="e">
        <f t="shared" si="37"/>
        <v>#REF!</v>
      </c>
      <c r="U46" s="218" t="e">
        <f t="shared" si="38"/>
        <v>#REF!</v>
      </c>
      <c r="V46" s="83" t="e">
        <f t="shared" si="39"/>
        <v>#REF!</v>
      </c>
      <c r="X46" s="10" t="e">
        <f>'Unit Compare rollup'!O46</f>
        <v>#REF!</v>
      </c>
      <c r="Y46" s="10" t="e">
        <f>'Unit Compare rollup'!P46</f>
        <v>#REF!</v>
      </c>
      <c r="Z46" s="10" t="e">
        <f t="shared" si="40"/>
        <v>#REF!</v>
      </c>
      <c r="AA46" s="83" t="e">
        <f t="shared" si="41"/>
        <v>#REF!</v>
      </c>
      <c r="AC46" s="10" t="e">
        <f>'Unit Compare rollup'!Y46</f>
        <v>#REF!</v>
      </c>
      <c r="AD46" s="10" t="e">
        <f>'Unit Compare rollup'!Z46</f>
        <v>#REF!</v>
      </c>
      <c r="AE46" s="10" t="e">
        <f t="shared" si="42"/>
        <v>#REF!</v>
      </c>
      <c r="AF46" s="83" t="e">
        <f t="shared" si="43"/>
        <v>#REF!</v>
      </c>
      <c r="AH46" s="10" t="e">
        <f>'Unit Compare rollup'!AI46</f>
        <v>#REF!</v>
      </c>
      <c r="AI46" s="10" t="e">
        <f>'Unit Compare rollup'!AJ46</f>
        <v>#REF!</v>
      </c>
      <c r="AJ46" s="10" t="e">
        <f t="shared" si="44"/>
        <v>#REF!</v>
      </c>
      <c r="AK46" s="83" t="e">
        <f t="shared" si="45"/>
        <v>#REF!</v>
      </c>
      <c r="AM46" s="10" t="e">
        <f>'Unit Compare rollup'!AS46</f>
        <v>#REF!</v>
      </c>
      <c r="AN46" s="10" t="e">
        <f>'Unit Compare rollup'!AT46</f>
        <v>#REF!</v>
      </c>
      <c r="AO46" s="10" t="e">
        <f t="shared" si="46"/>
        <v>#REF!</v>
      </c>
      <c r="AP46" s="83" t="e">
        <f t="shared" si="47"/>
        <v>#REF!</v>
      </c>
      <c r="AR46" s="10" t="e">
        <f>'Unit Compare rollup'!BC46</f>
        <v>#REF!</v>
      </c>
      <c r="AS46" s="10" t="e">
        <f>'Unit Compare rollup'!BD46</f>
        <v>#REF!</v>
      </c>
      <c r="AT46" s="10" t="e">
        <f t="shared" si="48"/>
        <v>#REF!</v>
      </c>
      <c r="AU46" s="83" t="e">
        <f t="shared" si="49"/>
        <v>#REF!</v>
      </c>
      <c r="AW46" s="10" t="e">
        <f>'Unit Compare rollup'!BM46</f>
        <v>#REF!</v>
      </c>
      <c r="AX46" s="10" t="e">
        <f>'Unit Compare rollup'!BN46</f>
        <v>#REF!</v>
      </c>
      <c r="AY46" s="10" t="e">
        <f t="shared" si="50"/>
        <v>#REF!</v>
      </c>
      <c r="AZ46" s="83" t="e">
        <f t="shared" si="51"/>
        <v>#REF!</v>
      </c>
      <c r="BA46" s="26"/>
    </row>
    <row r="47" spans="1:53" outlineLevel="1">
      <c r="A47" s="63">
        <v>51300</v>
      </c>
      <c r="B47" s="8" t="str">
        <f t="shared" si="32"/>
        <v>01-51300</v>
      </c>
      <c r="C47" s="8" t="str">
        <f t="shared" si="32"/>
        <v>02-51300</v>
      </c>
      <c r="D47" s="8" t="str">
        <f t="shared" si="32"/>
        <v>04-51300</v>
      </c>
      <c r="E47" s="8" t="str">
        <f t="shared" si="32"/>
        <v>06-51300</v>
      </c>
      <c r="F47" s="8" t="str">
        <f t="shared" si="32"/>
        <v>07-51300</v>
      </c>
      <c r="G47" s="8" t="str">
        <f t="shared" si="32"/>
        <v>08-51300</v>
      </c>
      <c r="H47" s="8" t="str">
        <f t="shared" si="32"/>
        <v>09-51300</v>
      </c>
      <c r="I47" s="8" t="str">
        <f t="shared" si="33"/>
        <v>10-51300</v>
      </c>
      <c r="J47" s="8" t="str">
        <f t="shared" si="33"/>
        <v>11-51300</v>
      </c>
      <c r="K47" s="8" t="str">
        <f t="shared" si="33"/>
        <v>12-51300</v>
      </c>
      <c r="L47" s="8" t="str">
        <f t="shared" si="33"/>
        <v>15-51300</v>
      </c>
      <c r="M47" s="8" t="str">
        <f t="shared" si="33"/>
        <v>16-51300</v>
      </c>
      <c r="N47" s="8"/>
      <c r="O47" s="8">
        <f t="shared" si="34"/>
        <v>51300</v>
      </c>
      <c r="P47" s="4"/>
      <c r="Q47" t="e">
        <f t="shared" si="35"/>
        <v>#NAME?</v>
      </c>
      <c r="S47" s="218" t="e">
        <f t="shared" si="36"/>
        <v>#REF!</v>
      </c>
      <c r="T47" s="218" t="e">
        <f t="shared" si="37"/>
        <v>#REF!</v>
      </c>
      <c r="U47" s="218" t="e">
        <f t="shared" si="38"/>
        <v>#REF!</v>
      </c>
      <c r="V47" s="83" t="e">
        <f t="shared" si="39"/>
        <v>#REF!</v>
      </c>
      <c r="X47" s="10" t="e">
        <f>'Unit Compare rollup'!O47</f>
        <v>#REF!</v>
      </c>
      <c r="Y47" s="10" t="e">
        <f>'Unit Compare rollup'!P47</f>
        <v>#REF!</v>
      </c>
      <c r="Z47" s="10" t="e">
        <f t="shared" si="40"/>
        <v>#REF!</v>
      </c>
      <c r="AA47" s="83" t="e">
        <f t="shared" si="41"/>
        <v>#REF!</v>
      </c>
      <c r="AC47" s="10" t="e">
        <f>'Unit Compare rollup'!Y47</f>
        <v>#REF!</v>
      </c>
      <c r="AD47" s="10" t="e">
        <f>'Unit Compare rollup'!Z47</f>
        <v>#REF!</v>
      </c>
      <c r="AE47" s="10" t="e">
        <f t="shared" si="42"/>
        <v>#REF!</v>
      </c>
      <c r="AF47" s="83" t="e">
        <f t="shared" si="43"/>
        <v>#REF!</v>
      </c>
      <c r="AH47" s="10" t="e">
        <f>'Unit Compare rollup'!AI47</f>
        <v>#REF!</v>
      </c>
      <c r="AI47" s="10" t="e">
        <f>'Unit Compare rollup'!AJ47</f>
        <v>#REF!</v>
      </c>
      <c r="AJ47" s="10" t="e">
        <f t="shared" si="44"/>
        <v>#REF!</v>
      </c>
      <c r="AK47" s="83" t="e">
        <f t="shared" si="45"/>
        <v>#REF!</v>
      </c>
      <c r="AM47" s="10" t="e">
        <f>'Unit Compare rollup'!AS47</f>
        <v>#REF!</v>
      </c>
      <c r="AN47" s="10" t="e">
        <f>'Unit Compare rollup'!AT47</f>
        <v>#REF!</v>
      </c>
      <c r="AO47" s="10" t="e">
        <f t="shared" si="46"/>
        <v>#REF!</v>
      </c>
      <c r="AP47" s="83" t="e">
        <f t="shared" si="47"/>
        <v>#REF!</v>
      </c>
      <c r="AR47" s="10" t="e">
        <f>'Unit Compare rollup'!BC47</f>
        <v>#REF!</v>
      </c>
      <c r="AS47" s="10" t="e">
        <f>'Unit Compare rollup'!BD47</f>
        <v>#REF!</v>
      </c>
      <c r="AT47" s="10" t="e">
        <f t="shared" si="48"/>
        <v>#REF!</v>
      </c>
      <c r="AU47" s="83" t="e">
        <f t="shared" si="49"/>
        <v>#REF!</v>
      </c>
      <c r="AW47" s="10" t="e">
        <f>'Unit Compare rollup'!BM47</f>
        <v>#REF!</v>
      </c>
      <c r="AX47" s="10" t="e">
        <f>'Unit Compare rollup'!BN47</f>
        <v>#REF!</v>
      </c>
      <c r="AY47" s="10" t="e">
        <f t="shared" si="50"/>
        <v>#REF!</v>
      </c>
      <c r="AZ47" s="83" t="e">
        <f t="shared" si="51"/>
        <v>#REF!</v>
      </c>
    </row>
    <row r="48" spans="1:53" outlineLevel="1">
      <c r="A48" s="63">
        <v>51400</v>
      </c>
      <c r="B48" s="8" t="str">
        <f t="shared" si="32"/>
        <v>01-51400</v>
      </c>
      <c r="C48" s="8" t="str">
        <f t="shared" si="32"/>
        <v>02-51400</v>
      </c>
      <c r="D48" s="8" t="str">
        <f t="shared" si="32"/>
        <v>04-51400</v>
      </c>
      <c r="E48" s="8" t="str">
        <f t="shared" si="32"/>
        <v>06-51400</v>
      </c>
      <c r="F48" s="8" t="str">
        <f t="shared" si="32"/>
        <v>07-51400</v>
      </c>
      <c r="G48" s="8" t="str">
        <f t="shared" si="32"/>
        <v>08-51400</v>
      </c>
      <c r="H48" s="8" t="str">
        <f t="shared" si="32"/>
        <v>09-51400</v>
      </c>
      <c r="I48" s="8" t="str">
        <f t="shared" si="33"/>
        <v>10-51400</v>
      </c>
      <c r="J48" s="8" t="str">
        <f t="shared" si="33"/>
        <v>11-51400</v>
      </c>
      <c r="K48" s="8" t="str">
        <f t="shared" si="33"/>
        <v>12-51400</v>
      </c>
      <c r="L48" s="8" t="str">
        <f t="shared" si="33"/>
        <v>15-51400</v>
      </c>
      <c r="M48" s="8" t="str">
        <f t="shared" si="33"/>
        <v>16-51400</v>
      </c>
      <c r="N48" s="8"/>
      <c r="O48" s="8">
        <f t="shared" si="34"/>
        <v>51400</v>
      </c>
      <c r="P48" s="4"/>
      <c r="Q48" t="e">
        <f t="shared" si="35"/>
        <v>#NAME?</v>
      </c>
      <c r="S48" s="218" t="e">
        <f t="shared" si="36"/>
        <v>#REF!</v>
      </c>
      <c r="T48" s="218" t="e">
        <f t="shared" si="37"/>
        <v>#REF!</v>
      </c>
      <c r="U48" s="218" t="e">
        <f t="shared" si="38"/>
        <v>#REF!</v>
      </c>
      <c r="V48" s="83" t="e">
        <f t="shared" si="39"/>
        <v>#REF!</v>
      </c>
      <c r="X48" s="10" t="e">
        <f>'Unit Compare rollup'!O48</f>
        <v>#REF!</v>
      </c>
      <c r="Y48" s="10" t="e">
        <f>'Unit Compare rollup'!P48</f>
        <v>#REF!</v>
      </c>
      <c r="Z48" s="10" t="e">
        <f t="shared" si="40"/>
        <v>#REF!</v>
      </c>
      <c r="AA48" s="83" t="e">
        <f t="shared" si="41"/>
        <v>#REF!</v>
      </c>
      <c r="AC48" s="10" t="e">
        <f>'Unit Compare rollup'!Y48</f>
        <v>#REF!</v>
      </c>
      <c r="AD48" s="10" t="e">
        <f>'Unit Compare rollup'!Z48</f>
        <v>#REF!</v>
      </c>
      <c r="AE48" s="10" t="e">
        <f t="shared" si="42"/>
        <v>#REF!</v>
      </c>
      <c r="AF48" s="83" t="e">
        <f t="shared" si="43"/>
        <v>#REF!</v>
      </c>
      <c r="AH48" s="10" t="e">
        <f>'Unit Compare rollup'!AI48</f>
        <v>#REF!</v>
      </c>
      <c r="AI48" s="10" t="e">
        <f>'Unit Compare rollup'!AJ48</f>
        <v>#REF!</v>
      </c>
      <c r="AJ48" s="10" t="e">
        <f t="shared" si="44"/>
        <v>#REF!</v>
      </c>
      <c r="AK48" s="83" t="e">
        <f t="shared" si="45"/>
        <v>#REF!</v>
      </c>
      <c r="AM48" s="10" t="e">
        <f>'Unit Compare rollup'!AS48</f>
        <v>#REF!</v>
      </c>
      <c r="AN48" s="10" t="e">
        <f>'Unit Compare rollup'!AT48</f>
        <v>#REF!</v>
      </c>
      <c r="AO48" s="10" t="e">
        <f t="shared" si="46"/>
        <v>#REF!</v>
      </c>
      <c r="AP48" s="83" t="e">
        <f t="shared" si="47"/>
        <v>#REF!</v>
      </c>
      <c r="AR48" s="10" t="e">
        <f>'Unit Compare rollup'!BC48</f>
        <v>#REF!</v>
      </c>
      <c r="AS48" s="10" t="e">
        <f>'Unit Compare rollup'!BD48</f>
        <v>#REF!</v>
      </c>
      <c r="AT48" s="10" t="e">
        <f t="shared" si="48"/>
        <v>#REF!</v>
      </c>
      <c r="AU48" s="83" t="e">
        <f t="shared" si="49"/>
        <v>#REF!</v>
      </c>
      <c r="AW48" s="10" t="e">
        <f>'Unit Compare rollup'!BM48</f>
        <v>#REF!</v>
      </c>
      <c r="AX48" s="10" t="e">
        <f>'Unit Compare rollup'!BN48</f>
        <v>#REF!</v>
      </c>
      <c r="AY48" s="10" t="e">
        <f t="shared" si="50"/>
        <v>#REF!</v>
      </c>
      <c r="AZ48" s="83" t="e">
        <f t="shared" si="51"/>
        <v>#REF!</v>
      </c>
    </row>
    <row r="49" spans="1:55" outlineLevel="1">
      <c r="A49" s="63">
        <v>51500</v>
      </c>
      <c r="B49" s="8" t="str">
        <f t="shared" si="32"/>
        <v>01-51500</v>
      </c>
      <c r="C49" s="8" t="str">
        <f t="shared" si="32"/>
        <v>02-51500</v>
      </c>
      <c r="D49" s="8" t="str">
        <f t="shared" si="32"/>
        <v>04-51500</v>
      </c>
      <c r="E49" s="8" t="str">
        <f t="shared" si="32"/>
        <v>06-51500</v>
      </c>
      <c r="F49" s="8" t="str">
        <f t="shared" si="32"/>
        <v>07-51500</v>
      </c>
      <c r="G49" s="8" t="str">
        <f t="shared" si="32"/>
        <v>08-51500</v>
      </c>
      <c r="H49" s="8" t="str">
        <f t="shared" si="32"/>
        <v>09-51500</v>
      </c>
      <c r="I49" s="8" t="str">
        <f t="shared" si="33"/>
        <v>10-51500</v>
      </c>
      <c r="J49" s="8" t="str">
        <f t="shared" si="33"/>
        <v>11-51500</v>
      </c>
      <c r="K49" s="8" t="str">
        <f t="shared" si="33"/>
        <v>12-51500</v>
      </c>
      <c r="L49" s="8" t="str">
        <f t="shared" si="33"/>
        <v>15-51500</v>
      </c>
      <c r="M49" s="8" t="str">
        <f t="shared" si="33"/>
        <v>16-51500</v>
      </c>
      <c r="N49" s="8"/>
      <c r="O49" s="8">
        <f t="shared" si="34"/>
        <v>51500</v>
      </c>
      <c r="P49" s="4"/>
      <c r="Q49" t="e">
        <f t="shared" si="35"/>
        <v>#NAME?</v>
      </c>
      <c r="S49" s="218" t="e">
        <f t="shared" si="36"/>
        <v>#REF!</v>
      </c>
      <c r="T49" s="218" t="e">
        <f t="shared" si="37"/>
        <v>#REF!</v>
      </c>
      <c r="U49" s="218" t="e">
        <f t="shared" si="38"/>
        <v>#REF!</v>
      </c>
      <c r="V49" s="83" t="e">
        <f t="shared" si="39"/>
        <v>#REF!</v>
      </c>
      <c r="X49" s="10" t="e">
        <f>'Unit Compare rollup'!O49</f>
        <v>#REF!</v>
      </c>
      <c r="Y49" s="10" t="e">
        <f>'Unit Compare rollup'!P49</f>
        <v>#REF!</v>
      </c>
      <c r="Z49" s="10" t="e">
        <f t="shared" si="40"/>
        <v>#REF!</v>
      </c>
      <c r="AA49" s="83" t="e">
        <f t="shared" si="41"/>
        <v>#REF!</v>
      </c>
      <c r="AC49" s="10" t="e">
        <f>'Unit Compare rollup'!Y49</f>
        <v>#REF!</v>
      </c>
      <c r="AD49" s="10" t="e">
        <f>'Unit Compare rollup'!Z49</f>
        <v>#REF!</v>
      </c>
      <c r="AE49" s="10" t="e">
        <f t="shared" si="42"/>
        <v>#REF!</v>
      </c>
      <c r="AF49" s="83" t="e">
        <f t="shared" si="43"/>
        <v>#REF!</v>
      </c>
      <c r="AH49" s="10" t="e">
        <f>'Unit Compare rollup'!AI49</f>
        <v>#REF!</v>
      </c>
      <c r="AI49" s="10" t="e">
        <f>'Unit Compare rollup'!AJ49</f>
        <v>#REF!</v>
      </c>
      <c r="AJ49" s="10" t="e">
        <f t="shared" si="44"/>
        <v>#REF!</v>
      </c>
      <c r="AK49" s="83" t="e">
        <f t="shared" si="45"/>
        <v>#REF!</v>
      </c>
      <c r="AM49" s="10" t="e">
        <f>'Unit Compare rollup'!AS49</f>
        <v>#REF!</v>
      </c>
      <c r="AN49" s="10" t="e">
        <f>'Unit Compare rollup'!AT49</f>
        <v>#REF!</v>
      </c>
      <c r="AO49" s="10" t="e">
        <f t="shared" si="46"/>
        <v>#REF!</v>
      </c>
      <c r="AP49" s="83" t="e">
        <f t="shared" si="47"/>
        <v>#REF!</v>
      </c>
      <c r="AR49" s="10" t="e">
        <f>'Unit Compare rollup'!BC49</f>
        <v>#REF!</v>
      </c>
      <c r="AS49" s="10" t="e">
        <f>'Unit Compare rollup'!BD49</f>
        <v>#REF!</v>
      </c>
      <c r="AT49" s="10" t="e">
        <f t="shared" si="48"/>
        <v>#REF!</v>
      </c>
      <c r="AU49" s="83" t="e">
        <f t="shared" si="49"/>
        <v>#REF!</v>
      </c>
      <c r="AW49" s="10" t="e">
        <f>'Unit Compare rollup'!BM49</f>
        <v>#REF!</v>
      </c>
      <c r="AX49" s="10" t="e">
        <f>'Unit Compare rollup'!BN49</f>
        <v>#REF!</v>
      </c>
      <c r="AY49" s="10" t="e">
        <f t="shared" si="50"/>
        <v>#REF!</v>
      </c>
      <c r="AZ49" s="83" t="e">
        <f t="shared" si="51"/>
        <v>#REF!</v>
      </c>
    </row>
    <row r="50" spans="1:55" outlineLevel="1">
      <c r="A50" s="63">
        <v>51600</v>
      </c>
      <c r="B50" s="8" t="str">
        <f t="shared" si="32"/>
        <v>01-51600</v>
      </c>
      <c r="C50" s="8" t="str">
        <f t="shared" si="32"/>
        <v>02-51600</v>
      </c>
      <c r="D50" s="8" t="str">
        <f t="shared" si="32"/>
        <v>04-51600</v>
      </c>
      <c r="E50" s="8" t="str">
        <f t="shared" si="32"/>
        <v>06-51600</v>
      </c>
      <c r="F50" s="8" t="str">
        <f t="shared" si="32"/>
        <v>07-51600</v>
      </c>
      <c r="G50" s="8" t="str">
        <f t="shared" si="32"/>
        <v>08-51600</v>
      </c>
      <c r="H50" s="8" t="str">
        <f t="shared" si="32"/>
        <v>09-51600</v>
      </c>
      <c r="I50" s="8" t="str">
        <f t="shared" si="33"/>
        <v>10-51600</v>
      </c>
      <c r="J50" s="8" t="str">
        <f t="shared" si="33"/>
        <v>11-51600</v>
      </c>
      <c r="K50" s="8" t="str">
        <f t="shared" si="33"/>
        <v>12-51600</v>
      </c>
      <c r="L50" s="8" t="str">
        <f t="shared" si="33"/>
        <v>15-51600</v>
      </c>
      <c r="M50" s="8" t="str">
        <f t="shared" si="33"/>
        <v>16-51600</v>
      </c>
      <c r="N50" s="8"/>
      <c r="O50" s="8">
        <f t="shared" si="34"/>
        <v>51600</v>
      </c>
      <c r="P50" s="4"/>
      <c r="Q50" t="e">
        <f t="shared" si="35"/>
        <v>#NAME?</v>
      </c>
      <c r="S50" s="218" t="e">
        <f t="shared" si="36"/>
        <v>#REF!</v>
      </c>
      <c r="T50" s="218" t="e">
        <f t="shared" si="37"/>
        <v>#REF!</v>
      </c>
      <c r="U50" s="218" t="e">
        <f t="shared" si="38"/>
        <v>#REF!</v>
      </c>
      <c r="V50" s="83" t="e">
        <f t="shared" si="39"/>
        <v>#REF!</v>
      </c>
      <c r="X50" s="10" t="e">
        <f>'Unit Compare rollup'!O50</f>
        <v>#REF!</v>
      </c>
      <c r="Y50" s="10" t="e">
        <f>'Unit Compare rollup'!P50</f>
        <v>#REF!</v>
      </c>
      <c r="Z50" s="10" t="e">
        <f t="shared" si="40"/>
        <v>#REF!</v>
      </c>
      <c r="AA50" s="83" t="e">
        <f t="shared" si="41"/>
        <v>#REF!</v>
      </c>
      <c r="AC50" s="10" t="e">
        <f>'Unit Compare rollup'!Y50</f>
        <v>#REF!</v>
      </c>
      <c r="AD50" s="10" t="e">
        <f>'Unit Compare rollup'!Z50</f>
        <v>#REF!</v>
      </c>
      <c r="AE50" s="10" t="e">
        <f t="shared" si="42"/>
        <v>#REF!</v>
      </c>
      <c r="AF50" s="83" t="e">
        <f t="shared" si="43"/>
        <v>#REF!</v>
      </c>
      <c r="AH50" s="10" t="e">
        <f>'Unit Compare rollup'!AI50</f>
        <v>#REF!</v>
      </c>
      <c r="AI50" s="10" t="e">
        <f>'Unit Compare rollup'!AJ50</f>
        <v>#REF!</v>
      </c>
      <c r="AJ50" s="10" t="e">
        <f t="shared" si="44"/>
        <v>#REF!</v>
      </c>
      <c r="AK50" s="83" t="e">
        <f t="shared" si="45"/>
        <v>#REF!</v>
      </c>
      <c r="AM50" s="10" t="e">
        <f>'Unit Compare rollup'!AS50</f>
        <v>#REF!</v>
      </c>
      <c r="AN50" s="10" t="e">
        <f>'Unit Compare rollup'!AT50</f>
        <v>#REF!</v>
      </c>
      <c r="AO50" s="10" t="e">
        <f t="shared" si="46"/>
        <v>#REF!</v>
      </c>
      <c r="AP50" s="83" t="e">
        <f t="shared" si="47"/>
        <v>#REF!</v>
      </c>
      <c r="AR50" s="10" t="e">
        <f>'Unit Compare rollup'!BC50</f>
        <v>#REF!</v>
      </c>
      <c r="AS50" s="10" t="e">
        <f>'Unit Compare rollup'!BD50</f>
        <v>#REF!</v>
      </c>
      <c r="AT50" s="10" t="e">
        <f t="shared" si="48"/>
        <v>#REF!</v>
      </c>
      <c r="AU50" s="83" t="e">
        <f t="shared" si="49"/>
        <v>#REF!</v>
      </c>
      <c r="AW50" s="10" t="e">
        <f>'Unit Compare rollup'!BM50</f>
        <v>#REF!</v>
      </c>
      <c r="AX50" s="10" t="e">
        <f>'Unit Compare rollup'!BN50</f>
        <v>#REF!</v>
      </c>
      <c r="AY50" s="10" t="e">
        <f t="shared" si="50"/>
        <v>#REF!</v>
      </c>
      <c r="AZ50" s="83" t="e">
        <f t="shared" si="51"/>
        <v>#REF!</v>
      </c>
    </row>
    <row r="51" spans="1:55" outlineLevel="1">
      <c r="A51" s="63">
        <v>51650</v>
      </c>
      <c r="B51" s="8" t="str">
        <f t="shared" si="32"/>
        <v>01-51650</v>
      </c>
      <c r="C51" s="8" t="str">
        <f t="shared" si="32"/>
        <v>02-51650</v>
      </c>
      <c r="D51" s="8" t="str">
        <f t="shared" si="32"/>
        <v>04-51650</v>
      </c>
      <c r="E51" s="8" t="str">
        <f t="shared" si="32"/>
        <v>06-51650</v>
      </c>
      <c r="F51" s="8" t="str">
        <f t="shared" si="32"/>
        <v>07-51650</v>
      </c>
      <c r="G51" s="8" t="str">
        <f t="shared" si="32"/>
        <v>08-51650</v>
      </c>
      <c r="H51" s="8" t="str">
        <f t="shared" si="32"/>
        <v>09-51650</v>
      </c>
      <c r="I51" s="8" t="str">
        <f t="shared" si="33"/>
        <v>10-51650</v>
      </c>
      <c r="J51" s="8" t="str">
        <f t="shared" si="33"/>
        <v>11-51650</v>
      </c>
      <c r="K51" s="8" t="str">
        <f t="shared" si="33"/>
        <v>12-51650</v>
      </c>
      <c r="L51" s="8" t="str">
        <f t="shared" si="33"/>
        <v>15-51650</v>
      </c>
      <c r="M51" s="8" t="str">
        <f t="shared" si="33"/>
        <v>16-51650</v>
      </c>
      <c r="N51" s="8"/>
      <c r="O51" s="8">
        <f>+A51</f>
        <v>51650</v>
      </c>
      <c r="P51" s="4"/>
      <c r="Q51" t="e">
        <f>VLOOKUP(A51,LookupB,2,FALSE)</f>
        <v>#NAME?</v>
      </c>
      <c r="S51" s="218" t="e">
        <f t="shared" si="36"/>
        <v>#REF!</v>
      </c>
      <c r="T51" s="218" t="e">
        <f t="shared" si="37"/>
        <v>#REF!</v>
      </c>
      <c r="U51" s="218" t="e">
        <f t="shared" si="38"/>
        <v>#REF!</v>
      </c>
      <c r="V51" s="83" t="e">
        <f>IF(S51+T51=0,0,IF(S51=0,"    100.0%",IF(U51=0,"      0.0%",+U51/S51)))</f>
        <v>#REF!</v>
      </c>
      <c r="X51" s="10" t="e">
        <f>'Unit Compare rollup'!O51</f>
        <v>#REF!</v>
      </c>
      <c r="Y51" s="10" t="e">
        <f>'Unit Compare rollup'!P51</f>
        <v>#REF!</v>
      </c>
      <c r="Z51" s="10" t="e">
        <f>+Y51-X51</f>
        <v>#REF!</v>
      </c>
      <c r="AA51" s="83" t="e">
        <f>IF(X51+Y51=0,0,IF(X51=0,"    100.0%",IF(Z51=0,"      0.0%",+Z51/X51)))</f>
        <v>#REF!</v>
      </c>
      <c r="AC51" s="10" t="e">
        <f>'Unit Compare rollup'!Y51</f>
        <v>#REF!</v>
      </c>
      <c r="AD51" s="10" t="e">
        <f>'Unit Compare rollup'!Z51</f>
        <v>#REF!</v>
      </c>
      <c r="AE51" s="10" t="e">
        <f>+AD51-AC51</f>
        <v>#REF!</v>
      </c>
      <c r="AF51" s="83" t="e">
        <f>IF(AC51+AD51=0,0,IF(AC51=0,"    100.0%",IF(AE51=0,"      0.0%",+AE51/AC51)))</f>
        <v>#REF!</v>
      </c>
      <c r="AH51" s="10" t="e">
        <f>'Unit Compare rollup'!AI51</f>
        <v>#REF!</v>
      </c>
      <c r="AI51" s="10" t="e">
        <f>'Unit Compare rollup'!AJ51</f>
        <v>#REF!</v>
      </c>
      <c r="AJ51" s="10" t="e">
        <f>+AI51-AH51</f>
        <v>#REF!</v>
      </c>
      <c r="AK51" s="83" t="e">
        <f>IF(AH51+AI51=0,0,IF(AH51=0,"    100.0%",IF(AJ51=0,"      0.0%",+AJ51/AH51)))</f>
        <v>#REF!</v>
      </c>
      <c r="AM51" s="10" t="e">
        <f>'Unit Compare rollup'!AS51</f>
        <v>#REF!</v>
      </c>
      <c r="AN51" s="10" t="e">
        <f>'Unit Compare rollup'!AT51</f>
        <v>#REF!</v>
      </c>
      <c r="AO51" s="10" t="e">
        <f>+AN51-AM51</f>
        <v>#REF!</v>
      </c>
      <c r="AP51" s="83" t="e">
        <f>IF(AM51+AN51=0,0,IF(AM51=0,"    100.0%",IF(AO51=0,"      0.0%",+AO51/AM51)))</f>
        <v>#REF!</v>
      </c>
      <c r="AR51" s="10" t="e">
        <f>'Unit Compare rollup'!BC51</f>
        <v>#REF!</v>
      </c>
      <c r="AS51" s="10" t="e">
        <f>'Unit Compare rollup'!BD51</f>
        <v>#REF!</v>
      </c>
      <c r="AT51" s="10" t="e">
        <f>+AS51-AR51</f>
        <v>#REF!</v>
      </c>
      <c r="AU51" s="83" t="e">
        <f>IF(AR51+AS51=0,0,IF(AR51=0,"    100.0%",IF(AT51=0,"      0.0%",+AT51/AR51)))</f>
        <v>#REF!</v>
      </c>
      <c r="AW51" s="10" t="e">
        <f>'Unit Compare rollup'!BM51</f>
        <v>#REF!</v>
      </c>
      <c r="AX51" s="10" t="e">
        <f>'Unit Compare rollup'!BN51</f>
        <v>#REF!</v>
      </c>
      <c r="AY51" s="10" t="e">
        <f>+AX51-AW51</f>
        <v>#REF!</v>
      </c>
      <c r="AZ51" s="83" t="e">
        <f>IF(AW51+AX51=0,0,IF(AW51=0,"    100.0%",IF(AY51=0,"      0.0%",+AY51/AW51)))</f>
        <v>#REF!</v>
      </c>
    </row>
    <row r="52" spans="1:55" outlineLevel="1">
      <c r="A52" s="63">
        <v>51700</v>
      </c>
      <c r="B52" s="8" t="str">
        <f t="shared" si="32"/>
        <v>01-51700</v>
      </c>
      <c r="C52" s="8" t="str">
        <f t="shared" si="32"/>
        <v>02-51700</v>
      </c>
      <c r="D52" s="8" t="str">
        <f t="shared" si="32"/>
        <v>04-51700</v>
      </c>
      <c r="E52" s="8" t="str">
        <f t="shared" si="32"/>
        <v>06-51700</v>
      </c>
      <c r="F52" s="8" t="str">
        <f t="shared" si="32"/>
        <v>07-51700</v>
      </c>
      <c r="G52" s="8" t="str">
        <f t="shared" si="32"/>
        <v>08-51700</v>
      </c>
      <c r="H52" s="8" t="str">
        <f t="shared" si="32"/>
        <v>09-51700</v>
      </c>
      <c r="I52" s="8" t="str">
        <f t="shared" si="33"/>
        <v>10-51700</v>
      </c>
      <c r="J52" s="8" t="str">
        <f t="shared" si="33"/>
        <v>11-51700</v>
      </c>
      <c r="K52" s="8" t="str">
        <f t="shared" si="33"/>
        <v>12-51700</v>
      </c>
      <c r="L52" s="8" t="str">
        <f t="shared" si="33"/>
        <v>15-51700</v>
      </c>
      <c r="M52" s="8" t="str">
        <f t="shared" si="33"/>
        <v>16-51700</v>
      </c>
      <c r="N52" s="8"/>
      <c r="O52" s="8">
        <f t="shared" si="34"/>
        <v>51700</v>
      </c>
      <c r="P52" s="4"/>
      <c r="Q52" t="e">
        <f t="shared" si="35"/>
        <v>#NAME?</v>
      </c>
      <c r="S52" s="218" t="e">
        <f t="shared" si="36"/>
        <v>#REF!</v>
      </c>
      <c r="T52" s="218" t="e">
        <f t="shared" si="37"/>
        <v>#REF!</v>
      </c>
      <c r="U52" s="218" t="e">
        <f t="shared" si="38"/>
        <v>#REF!</v>
      </c>
      <c r="V52" s="83" t="e">
        <f t="shared" si="39"/>
        <v>#REF!</v>
      </c>
      <c r="X52" s="10" t="e">
        <f>'Unit Compare rollup'!O52</f>
        <v>#REF!</v>
      </c>
      <c r="Y52" s="10" t="e">
        <f>'Unit Compare rollup'!P52</f>
        <v>#REF!</v>
      </c>
      <c r="Z52" s="10" t="e">
        <f t="shared" si="40"/>
        <v>#REF!</v>
      </c>
      <c r="AA52" s="83" t="e">
        <f t="shared" si="41"/>
        <v>#REF!</v>
      </c>
      <c r="AC52" s="10" t="e">
        <f>'Unit Compare rollup'!Y52</f>
        <v>#REF!</v>
      </c>
      <c r="AD52" s="10" t="e">
        <f>'Unit Compare rollup'!Z52</f>
        <v>#REF!</v>
      </c>
      <c r="AE52" s="10" t="e">
        <f t="shared" si="42"/>
        <v>#REF!</v>
      </c>
      <c r="AF52" s="83" t="e">
        <f t="shared" si="43"/>
        <v>#REF!</v>
      </c>
      <c r="AH52" s="10" t="e">
        <f>'Unit Compare rollup'!AI52</f>
        <v>#REF!</v>
      </c>
      <c r="AI52" s="10" t="e">
        <f>'Unit Compare rollup'!AJ52</f>
        <v>#REF!</v>
      </c>
      <c r="AJ52" s="10" t="e">
        <f t="shared" si="44"/>
        <v>#REF!</v>
      </c>
      <c r="AK52" s="83" t="e">
        <f t="shared" si="45"/>
        <v>#REF!</v>
      </c>
      <c r="AM52" s="10" t="e">
        <f>'Unit Compare rollup'!AS52</f>
        <v>#REF!</v>
      </c>
      <c r="AN52" s="10" t="e">
        <f>'Unit Compare rollup'!AT52</f>
        <v>#REF!</v>
      </c>
      <c r="AO52" s="10" t="e">
        <f t="shared" si="46"/>
        <v>#REF!</v>
      </c>
      <c r="AP52" s="83" t="e">
        <f t="shared" si="47"/>
        <v>#REF!</v>
      </c>
      <c r="AR52" s="10" t="e">
        <f>'Unit Compare rollup'!BC52</f>
        <v>#REF!</v>
      </c>
      <c r="AS52" s="10" t="e">
        <f>'Unit Compare rollup'!BD52</f>
        <v>#REF!</v>
      </c>
      <c r="AT52" s="10" t="e">
        <f t="shared" ref="AT52:AT53" si="52">+AS52-AR52</f>
        <v>#REF!</v>
      </c>
      <c r="AU52" s="83" t="e">
        <f t="shared" ref="AU52:AU54" si="53">IF(AR52+AS52=0,0,IF(AR52=0,"    100.0%",IF(AT52=0,"      0.0%",+AT52/AR52)))</f>
        <v>#REF!</v>
      </c>
      <c r="AW52" s="10" t="e">
        <f>'Unit Compare rollup'!BM52</f>
        <v>#REF!</v>
      </c>
      <c r="AX52" s="10" t="e">
        <f>'Unit Compare rollup'!BN52</f>
        <v>#REF!</v>
      </c>
      <c r="AY52" s="10" t="e">
        <f t="shared" ref="AY52:AY53" si="54">+AX52-AW52</f>
        <v>#REF!</v>
      </c>
      <c r="AZ52" s="83" t="e">
        <f t="shared" ref="AZ52:AZ54" si="55">IF(AW52+AX52=0,0,IF(AW52=0,"    100.0%",IF(AY52=0,"      0.0%",+AY52/AW52)))</f>
        <v>#REF!</v>
      </c>
    </row>
    <row r="53" spans="1:55" outlineLevel="1">
      <c r="A53" s="63">
        <v>51800</v>
      </c>
      <c r="B53" s="8" t="str">
        <f t="shared" si="32"/>
        <v>01-51800</v>
      </c>
      <c r="C53" s="8" t="str">
        <f t="shared" si="32"/>
        <v>02-51800</v>
      </c>
      <c r="D53" s="8" t="str">
        <f t="shared" si="32"/>
        <v>04-51800</v>
      </c>
      <c r="E53" s="8" t="str">
        <f t="shared" si="32"/>
        <v>06-51800</v>
      </c>
      <c r="F53" s="8" t="str">
        <f t="shared" si="32"/>
        <v>07-51800</v>
      </c>
      <c r="G53" s="8" t="str">
        <f t="shared" si="32"/>
        <v>08-51800</v>
      </c>
      <c r="H53" s="8" t="str">
        <f t="shared" si="32"/>
        <v>09-51800</v>
      </c>
      <c r="I53" s="8" t="str">
        <f t="shared" si="33"/>
        <v>10-51800</v>
      </c>
      <c r="J53" s="8" t="str">
        <f t="shared" si="33"/>
        <v>11-51800</v>
      </c>
      <c r="K53" s="8" t="str">
        <f t="shared" si="33"/>
        <v>12-51800</v>
      </c>
      <c r="L53" s="8" t="str">
        <f t="shared" si="33"/>
        <v>15-51800</v>
      </c>
      <c r="M53" s="8" t="str">
        <f t="shared" si="33"/>
        <v>16-51800</v>
      </c>
      <c r="N53" s="8"/>
      <c r="O53" s="8">
        <f t="shared" si="34"/>
        <v>51800</v>
      </c>
      <c r="P53" s="4"/>
      <c r="Q53" t="e">
        <f t="shared" si="35"/>
        <v>#NAME?</v>
      </c>
      <c r="S53" s="218" t="e">
        <f t="shared" si="36"/>
        <v>#REF!</v>
      </c>
      <c r="T53" s="218" t="e">
        <f t="shared" si="37"/>
        <v>#REF!</v>
      </c>
      <c r="U53" s="218" t="e">
        <f t="shared" si="38"/>
        <v>#REF!</v>
      </c>
      <c r="V53" s="83" t="e">
        <f t="shared" si="39"/>
        <v>#REF!</v>
      </c>
      <c r="X53" s="10" t="e">
        <f>'Unit Compare rollup'!O53</f>
        <v>#REF!</v>
      </c>
      <c r="Y53" s="10" t="e">
        <f>'Unit Compare rollup'!P53</f>
        <v>#REF!</v>
      </c>
      <c r="Z53" s="10" t="e">
        <f t="shared" si="40"/>
        <v>#REF!</v>
      </c>
      <c r="AA53" s="83" t="e">
        <f t="shared" si="41"/>
        <v>#REF!</v>
      </c>
      <c r="AC53" s="10" t="e">
        <f>'Unit Compare rollup'!Y53</f>
        <v>#REF!</v>
      </c>
      <c r="AD53" s="10" t="e">
        <f>'Unit Compare rollup'!Z53</f>
        <v>#REF!</v>
      </c>
      <c r="AE53" s="10" t="e">
        <f t="shared" si="42"/>
        <v>#REF!</v>
      </c>
      <c r="AF53" s="83" t="e">
        <f t="shared" si="43"/>
        <v>#REF!</v>
      </c>
      <c r="AH53" s="10" t="e">
        <f>'Unit Compare rollup'!AI53</f>
        <v>#REF!</v>
      </c>
      <c r="AI53" s="10" t="e">
        <f>'Unit Compare rollup'!AJ53</f>
        <v>#REF!</v>
      </c>
      <c r="AJ53" s="10" t="e">
        <f t="shared" si="44"/>
        <v>#REF!</v>
      </c>
      <c r="AK53" s="83" t="e">
        <f t="shared" si="45"/>
        <v>#REF!</v>
      </c>
      <c r="AM53" s="10" t="e">
        <f>'Unit Compare rollup'!AS53</f>
        <v>#REF!</v>
      </c>
      <c r="AN53" s="10" t="e">
        <f>'Unit Compare rollup'!AT53</f>
        <v>#REF!</v>
      </c>
      <c r="AO53" s="10" t="e">
        <f t="shared" si="46"/>
        <v>#REF!</v>
      </c>
      <c r="AP53" s="83" t="e">
        <f t="shared" si="47"/>
        <v>#REF!</v>
      </c>
      <c r="AR53" s="10" t="e">
        <f>'Unit Compare rollup'!BC53</f>
        <v>#REF!</v>
      </c>
      <c r="AS53" s="10" t="e">
        <f>'Unit Compare rollup'!BD53</f>
        <v>#REF!</v>
      </c>
      <c r="AT53" s="10" t="e">
        <f t="shared" si="52"/>
        <v>#REF!</v>
      </c>
      <c r="AU53" s="83" t="e">
        <f t="shared" si="53"/>
        <v>#REF!</v>
      </c>
      <c r="AW53" s="10" t="e">
        <f>'Unit Compare rollup'!BM53</f>
        <v>#REF!</v>
      </c>
      <c r="AX53" s="10" t="e">
        <f>'Unit Compare rollup'!BN53</f>
        <v>#REF!</v>
      </c>
      <c r="AY53" s="10" t="e">
        <f t="shared" si="54"/>
        <v>#REF!</v>
      </c>
      <c r="AZ53" s="83" t="e">
        <f t="shared" si="55"/>
        <v>#REF!</v>
      </c>
    </row>
    <row r="54" spans="1:5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11" t="s">
        <v>2</v>
      </c>
      <c r="Q54" s="12"/>
      <c r="R54" s="13"/>
      <c r="S54" s="14" t="e">
        <f>SUM(S45:S53)</f>
        <v>#REF!</v>
      </c>
      <c r="T54" s="14" t="e">
        <f>SUM(T45:T53)</f>
        <v>#REF!</v>
      </c>
      <c r="U54" s="14" t="e">
        <f>SUM(U45:U53)</f>
        <v>#REF!</v>
      </c>
      <c r="V54" s="84" t="e">
        <f t="shared" si="39"/>
        <v>#REF!</v>
      </c>
      <c r="W54" s="13"/>
      <c r="X54" s="14" t="e">
        <f>SUM(X45:X53)</f>
        <v>#REF!</v>
      </c>
      <c r="Y54" s="14" t="e">
        <f>SUM(Y45:Y53)</f>
        <v>#REF!</v>
      </c>
      <c r="Z54" s="14" t="e">
        <f>SUM(Z45:Z53)</f>
        <v>#REF!</v>
      </c>
      <c r="AA54" s="84" t="e">
        <f t="shared" si="41"/>
        <v>#REF!</v>
      </c>
      <c r="AB54" s="13"/>
      <c r="AC54" s="14" t="e">
        <f>SUM(AC45:AC53)</f>
        <v>#REF!</v>
      </c>
      <c r="AD54" s="14" t="e">
        <f>SUM(AD45:AD53)</f>
        <v>#REF!</v>
      </c>
      <c r="AE54" s="14" t="e">
        <f>SUM(AE45:AE53)</f>
        <v>#REF!</v>
      </c>
      <c r="AF54" s="84" t="e">
        <f t="shared" si="43"/>
        <v>#REF!</v>
      </c>
      <c r="AH54" s="14" t="e">
        <f>SUM(AH45:AH53)</f>
        <v>#REF!</v>
      </c>
      <c r="AI54" s="14" t="e">
        <f>SUM(AI45:AI53)</f>
        <v>#REF!</v>
      </c>
      <c r="AJ54" s="14" t="e">
        <f>SUM(AJ45:AJ53)</f>
        <v>#REF!</v>
      </c>
      <c r="AK54" s="84" t="e">
        <f t="shared" si="45"/>
        <v>#REF!</v>
      </c>
      <c r="AM54" s="14" t="e">
        <f>SUM(AM45:AM53)</f>
        <v>#REF!</v>
      </c>
      <c r="AN54" s="14" t="e">
        <f>SUM(AN45:AN53)</f>
        <v>#REF!</v>
      </c>
      <c r="AO54" s="14" t="e">
        <f>SUM(AO45:AO53)</f>
        <v>#REF!</v>
      </c>
      <c r="AP54" s="84" t="e">
        <f t="shared" si="47"/>
        <v>#REF!</v>
      </c>
      <c r="AR54" s="14" t="e">
        <f>SUM(AR45:AR53)</f>
        <v>#REF!</v>
      </c>
      <c r="AS54" s="14" t="e">
        <f>SUM(AS45:AS53)</f>
        <v>#REF!</v>
      </c>
      <c r="AT54" s="14" t="e">
        <f>SUM(AT45:AT53)</f>
        <v>#REF!</v>
      </c>
      <c r="AU54" s="84" t="e">
        <f t="shared" si="53"/>
        <v>#REF!</v>
      </c>
      <c r="AW54" s="14" t="e">
        <f>SUM(AW45:AW53)</f>
        <v>#REF!</v>
      </c>
      <c r="AX54" s="14" t="e">
        <f>SUM(AX45:AX53)</f>
        <v>#REF!</v>
      </c>
      <c r="AY54" s="14" t="e">
        <f>SUM(AY45:AY53)</f>
        <v>#REF!</v>
      </c>
      <c r="AZ54" s="84" t="e">
        <f t="shared" si="55"/>
        <v>#REF!</v>
      </c>
    </row>
    <row r="55" spans="1:5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4"/>
      <c r="Q55" s="4"/>
      <c r="S55" s="46"/>
      <c r="T55" s="46"/>
      <c r="U55" s="46"/>
      <c r="V55" s="82"/>
      <c r="X55" s="6"/>
      <c r="Y55" s="6"/>
      <c r="Z55" s="6"/>
      <c r="AA55" s="82"/>
      <c r="AC55" s="6"/>
      <c r="AD55" s="6"/>
      <c r="AE55" s="6"/>
      <c r="AF55" s="82"/>
      <c r="AH55" s="6"/>
      <c r="AI55" s="6"/>
      <c r="AJ55" s="6"/>
      <c r="AK55" s="82"/>
      <c r="AM55" s="6"/>
      <c r="AN55" s="6"/>
      <c r="AO55" s="6"/>
      <c r="AP55" s="82"/>
      <c r="AR55" s="6"/>
      <c r="AS55" s="6"/>
      <c r="AT55" s="6"/>
      <c r="AU55" s="82"/>
      <c r="AW55" s="6"/>
      <c r="AX55" s="6"/>
      <c r="AY55" s="6"/>
      <c r="AZ55" s="82"/>
    </row>
    <row r="56" spans="1:55" outlineLevel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4" t="s">
        <v>3</v>
      </c>
      <c r="Q56" s="4"/>
      <c r="S56" s="77"/>
      <c r="T56" s="77"/>
      <c r="U56" s="77"/>
      <c r="V56" s="82"/>
      <c r="X56" s="6"/>
      <c r="Y56" s="6"/>
      <c r="Z56" s="6"/>
      <c r="AA56" s="82"/>
      <c r="AC56" s="6"/>
      <c r="AD56" s="6"/>
      <c r="AE56" s="6"/>
      <c r="AF56" s="82"/>
      <c r="AH56" s="6"/>
      <c r="AI56" s="6"/>
      <c r="AJ56" s="6"/>
      <c r="AK56" s="82"/>
      <c r="AM56" s="6"/>
      <c r="AN56" s="6"/>
      <c r="AO56" s="6"/>
      <c r="AP56" s="82"/>
      <c r="AR56" s="6"/>
      <c r="AS56" s="6"/>
      <c r="AT56" s="6"/>
      <c r="AU56" s="82"/>
      <c r="AW56" s="6"/>
      <c r="AX56" s="6"/>
      <c r="AY56" s="6"/>
      <c r="AZ56" s="82"/>
    </row>
    <row r="57" spans="1:55" outlineLevel="1">
      <c r="A57" s="63">
        <v>52000</v>
      </c>
      <c r="B57" s="8" t="str">
        <f t="shared" ref="B57:H66" si="56">CONCATENATE("0",B$8,"-",$A57)</f>
        <v>01-52000</v>
      </c>
      <c r="C57" s="8" t="str">
        <f t="shared" si="56"/>
        <v>02-52000</v>
      </c>
      <c r="D57" s="8" t="str">
        <f t="shared" si="56"/>
        <v>04-52000</v>
      </c>
      <c r="E57" s="8" t="str">
        <f t="shared" si="56"/>
        <v>06-52000</v>
      </c>
      <c r="F57" s="8" t="str">
        <f t="shared" si="56"/>
        <v>07-52000</v>
      </c>
      <c r="G57" s="8" t="str">
        <f t="shared" si="56"/>
        <v>08-52000</v>
      </c>
      <c r="H57" s="8" t="str">
        <f t="shared" si="56"/>
        <v>09-52000</v>
      </c>
      <c r="I57" s="8" t="str">
        <f t="shared" ref="I57:M66" si="57">CONCATENATE(I$8,"-",$A57)</f>
        <v>10-52000</v>
      </c>
      <c r="J57" s="8" t="str">
        <f t="shared" si="57"/>
        <v>11-52000</v>
      </c>
      <c r="K57" s="8" t="str">
        <f t="shared" si="57"/>
        <v>12-52000</v>
      </c>
      <c r="L57" s="8" t="str">
        <f t="shared" si="57"/>
        <v>15-52000</v>
      </c>
      <c r="M57" s="8" t="str">
        <f t="shared" si="57"/>
        <v>16-52000</v>
      </c>
      <c r="N57" s="8"/>
      <c r="O57" s="8">
        <f t="shared" ref="O57:O91" si="58">+A57</f>
        <v>52000</v>
      </c>
      <c r="P57" s="4"/>
      <c r="Q57" t="e">
        <f t="shared" ref="Q57:Q91" si="59">VLOOKUP(A57,LookupB,2,FALSE)</f>
        <v>#NAME?</v>
      </c>
      <c r="S57" s="218" t="e">
        <f t="shared" ref="S57:S120" si="60">+X57+AC57+AH57+AM57+AR57+AW57</f>
        <v>#REF!</v>
      </c>
      <c r="T57" s="218" t="e">
        <f t="shared" ref="T57:T120" si="61">+Y57+AD57+AI57+AN57+AS57+AX57</f>
        <v>#REF!</v>
      </c>
      <c r="U57" s="218" t="e">
        <f t="shared" ref="U57:U120" si="62">+T57-S57</f>
        <v>#REF!</v>
      </c>
      <c r="V57" s="83" t="e">
        <f t="shared" ref="V57:V121" si="63">IF(S57+T57=0,0,IF(S57=0,"    100.0%",IF(U57=0,"      0.0%",+U57/S57)))</f>
        <v>#REF!</v>
      </c>
      <c r="X57" s="10" t="e">
        <f>'Unit Compare rollup'!O57</f>
        <v>#REF!</v>
      </c>
      <c r="Y57" s="10" t="e">
        <f>'Unit Compare rollup'!P57</f>
        <v>#REF!</v>
      </c>
      <c r="Z57" s="10" t="e">
        <f t="shared" ref="Z57:Z91" si="64">+Y57-X57</f>
        <v>#REF!</v>
      </c>
      <c r="AA57" s="83" t="e">
        <f t="shared" ref="AA57:AA91" si="65">IF(X57+Y57=0,0,IF(X57=0,"    100.0%",IF(Z57=0,"      0.0%",+Z57/X57)))</f>
        <v>#REF!</v>
      </c>
      <c r="AC57" s="10" t="e">
        <f>'Unit Compare rollup'!Y57</f>
        <v>#REF!</v>
      </c>
      <c r="AD57" s="10" t="e">
        <f>'Unit Compare rollup'!Z57</f>
        <v>#REF!</v>
      </c>
      <c r="AE57" s="10" t="e">
        <f t="shared" ref="AE57:AE120" si="66">+AD57-AC57</f>
        <v>#REF!</v>
      </c>
      <c r="AF57" s="83" t="e">
        <f t="shared" ref="AF57:AF91" si="67">IF(AC57+AD57=0,0,IF(AC57=0,"    100.0%",IF(AE57=0,"      0.0%",+AE57/AC57)))</f>
        <v>#REF!</v>
      </c>
      <c r="AH57" s="10" t="e">
        <f>'Unit Compare rollup'!AI57</f>
        <v>#REF!</v>
      </c>
      <c r="AI57" s="10" t="e">
        <f>'Unit Compare rollup'!AJ57</f>
        <v>#REF!</v>
      </c>
      <c r="AJ57" s="10" t="e">
        <f t="shared" ref="AJ57:AJ120" si="68">+AI57-AH57</f>
        <v>#REF!</v>
      </c>
      <c r="AK57" s="83" t="e">
        <f t="shared" ref="AK57:AK91" si="69">IF(AH57+AI57=0,0,IF(AH57=0,"    100.0%",IF(AJ57=0,"      0.0%",+AJ57/AH57)))</f>
        <v>#REF!</v>
      </c>
      <c r="AM57" s="10" t="e">
        <f>'Unit Compare rollup'!AS57</f>
        <v>#REF!</v>
      </c>
      <c r="AN57" s="10" t="e">
        <f>'Unit Compare rollup'!AT57</f>
        <v>#REF!</v>
      </c>
      <c r="AO57" s="10" t="e">
        <f t="shared" ref="AO57:AO120" si="70">+AN57-AM57</f>
        <v>#REF!</v>
      </c>
      <c r="AP57" s="83" t="e">
        <f t="shared" ref="AP57:AP67" si="71">IF(AM57+AN57=0,0,IF(AM57=0,"    100.0%",IF(AO57=0,"      0.0%",+AO57/AM57)))</f>
        <v>#REF!</v>
      </c>
      <c r="AR57" s="10" t="e">
        <f>'Unit Compare rollup'!BC57</f>
        <v>#REF!</v>
      </c>
      <c r="AS57" s="10" t="e">
        <f>'Unit Compare rollup'!BD57</f>
        <v>#REF!</v>
      </c>
      <c r="AT57" s="10" t="e">
        <f t="shared" ref="AT57:AT67" si="72">+AS57-AR57</f>
        <v>#REF!</v>
      </c>
      <c r="AU57" s="83" t="e">
        <f t="shared" ref="AU57:AU67" si="73">IF(AR57+AS57=0,0,IF(AR57=0,"    100.0%",IF(AT57=0,"      0.0%",+AT57/AR57)))</f>
        <v>#REF!</v>
      </c>
      <c r="AW57" s="10" t="e">
        <f>'Unit Compare rollup'!BM57</f>
        <v>#REF!</v>
      </c>
      <c r="AX57" s="10" t="e">
        <f>'Unit Compare rollup'!BN57</f>
        <v>#REF!</v>
      </c>
      <c r="AY57" s="10" t="e">
        <f t="shared" ref="AY57:AY67" si="74">+AX57-AW57</f>
        <v>#REF!</v>
      </c>
      <c r="AZ57" s="83" t="e">
        <f t="shared" ref="AZ57:AZ67" si="75">IF(AW57+AX57=0,0,IF(AW57=0,"    100.0%",IF(AY57=0,"      0.0%",+AY57/AW57)))</f>
        <v>#REF!</v>
      </c>
      <c r="BC57" s="26" t="e">
        <f>+T57-#REF!</f>
        <v>#REF!</v>
      </c>
    </row>
    <row r="58" spans="1:55" outlineLevel="1">
      <c r="A58" s="63">
        <v>52100</v>
      </c>
      <c r="B58" s="8" t="str">
        <f t="shared" si="56"/>
        <v>01-52100</v>
      </c>
      <c r="C58" s="8" t="str">
        <f t="shared" si="56"/>
        <v>02-52100</v>
      </c>
      <c r="D58" s="8" t="str">
        <f t="shared" si="56"/>
        <v>04-52100</v>
      </c>
      <c r="E58" s="8" t="str">
        <f t="shared" si="56"/>
        <v>06-52100</v>
      </c>
      <c r="F58" s="8" t="str">
        <f t="shared" si="56"/>
        <v>07-52100</v>
      </c>
      <c r="G58" s="8" t="str">
        <f t="shared" si="56"/>
        <v>08-52100</v>
      </c>
      <c r="H58" s="8" t="str">
        <f t="shared" si="56"/>
        <v>09-52100</v>
      </c>
      <c r="I58" s="8" t="str">
        <f t="shared" si="57"/>
        <v>10-52100</v>
      </c>
      <c r="J58" s="8" t="str">
        <f t="shared" si="57"/>
        <v>11-52100</v>
      </c>
      <c r="K58" s="8" t="str">
        <f t="shared" si="57"/>
        <v>12-52100</v>
      </c>
      <c r="L58" s="8" t="str">
        <f t="shared" si="57"/>
        <v>15-52100</v>
      </c>
      <c r="M58" s="8" t="str">
        <f t="shared" si="57"/>
        <v>16-52100</v>
      </c>
      <c r="N58" s="8"/>
      <c r="O58" s="8">
        <f t="shared" si="58"/>
        <v>52100</v>
      </c>
      <c r="P58" s="4"/>
      <c r="Q58" t="e">
        <f t="shared" si="59"/>
        <v>#NAME?</v>
      </c>
      <c r="S58" s="218" t="e">
        <f t="shared" si="60"/>
        <v>#REF!</v>
      </c>
      <c r="T58" s="218" t="e">
        <f t="shared" si="61"/>
        <v>#REF!</v>
      </c>
      <c r="U58" s="218" t="e">
        <f t="shared" si="62"/>
        <v>#REF!</v>
      </c>
      <c r="V58" s="83" t="e">
        <f t="shared" si="63"/>
        <v>#REF!</v>
      </c>
      <c r="X58" s="10" t="e">
        <f>'Unit Compare rollup'!O58</f>
        <v>#REF!</v>
      </c>
      <c r="Y58" s="10" t="e">
        <f>'Unit Compare rollup'!P58</f>
        <v>#REF!</v>
      </c>
      <c r="Z58" s="10" t="e">
        <f t="shared" si="64"/>
        <v>#REF!</v>
      </c>
      <c r="AA58" s="83" t="e">
        <f t="shared" si="65"/>
        <v>#REF!</v>
      </c>
      <c r="AC58" s="10" t="e">
        <f>'Unit Compare rollup'!Y58</f>
        <v>#REF!</v>
      </c>
      <c r="AD58" s="10" t="e">
        <f>'Unit Compare rollup'!Z58</f>
        <v>#REF!</v>
      </c>
      <c r="AE58" s="10" t="e">
        <f t="shared" si="66"/>
        <v>#REF!</v>
      </c>
      <c r="AF58" s="83" t="e">
        <f t="shared" si="67"/>
        <v>#REF!</v>
      </c>
      <c r="AH58" s="10" t="e">
        <f>'Unit Compare rollup'!AI58</f>
        <v>#REF!</v>
      </c>
      <c r="AI58" s="10" t="e">
        <f>'Unit Compare rollup'!AJ58</f>
        <v>#REF!</v>
      </c>
      <c r="AJ58" s="10" t="e">
        <f t="shared" si="68"/>
        <v>#REF!</v>
      </c>
      <c r="AK58" s="83" t="e">
        <f t="shared" si="69"/>
        <v>#REF!</v>
      </c>
      <c r="AM58" s="10" t="e">
        <f>'Unit Compare rollup'!AS58</f>
        <v>#REF!</v>
      </c>
      <c r="AN58" s="10" t="e">
        <f>'Unit Compare rollup'!AT58</f>
        <v>#REF!</v>
      </c>
      <c r="AO58" s="10" t="e">
        <f t="shared" si="70"/>
        <v>#REF!</v>
      </c>
      <c r="AP58" s="83" t="e">
        <f t="shared" si="71"/>
        <v>#REF!</v>
      </c>
      <c r="AR58" s="10" t="e">
        <f>'Unit Compare rollup'!BC58</f>
        <v>#REF!</v>
      </c>
      <c r="AS58" s="10" t="e">
        <f>'Unit Compare rollup'!BD58</f>
        <v>#REF!</v>
      </c>
      <c r="AT58" s="10" t="e">
        <f t="shared" si="72"/>
        <v>#REF!</v>
      </c>
      <c r="AU58" s="83" t="e">
        <f t="shared" si="73"/>
        <v>#REF!</v>
      </c>
      <c r="AW58" s="10" t="e">
        <f>'Unit Compare rollup'!BM58</f>
        <v>#REF!</v>
      </c>
      <c r="AX58" s="10" t="e">
        <f>'Unit Compare rollup'!BN58</f>
        <v>#REF!</v>
      </c>
      <c r="AY58" s="10" t="e">
        <f t="shared" si="74"/>
        <v>#REF!</v>
      </c>
      <c r="AZ58" s="83" t="e">
        <f t="shared" si="75"/>
        <v>#REF!</v>
      </c>
      <c r="BC58" s="26" t="e">
        <f>+T58-#REF!</f>
        <v>#REF!</v>
      </c>
    </row>
    <row r="59" spans="1:55" outlineLevel="1">
      <c r="A59" s="63">
        <v>52200</v>
      </c>
      <c r="B59" s="8" t="str">
        <f t="shared" si="56"/>
        <v>01-52200</v>
      </c>
      <c r="C59" s="8" t="str">
        <f t="shared" si="56"/>
        <v>02-52200</v>
      </c>
      <c r="D59" s="8" t="str">
        <f t="shared" si="56"/>
        <v>04-52200</v>
      </c>
      <c r="E59" s="8" t="str">
        <f t="shared" si="56"/>
        <v>06-52200</v>
      </c>
      <c r="F59" s="8" t="str">
        <f t="shared" si="56"/>
        <v>07-52200</v>
      </c>
      <c r="G59" s="8" t="str">
        <f t="shared" si="56"/>
        <v>08-52200</v>
      </c>
      <c r="H59" s="8" t="str">
        <f t="shared" si="56"/>
        <v>09-52200</v>
      </c>
      <c r="I59" s="8" t="str">
        <f t="shared" si="57"/>
        <v>10-52200</v>
      </c>
      <c r="J59" s="8" t="str">
        <f t="shared" si="57"/>
        <v>11-52200</v>
      </c>
      <c r="K59" s="8" t="str">
        <f t="shared" si="57"/>
        <v>12-52200</v>
      </c>
      <c r="L59" s="8" t="str">
        <f t="shared" si="57"/>
        <v>15-52200</v>
      </c>
      <c r="M59" s="8" t="str">
        <f t="shared" si="57"/>
        <v>16-52200</v>
      </c>
      <c r="N59" s="8"/>
      <c r="O59" s="8">
        <f t="shared" si="58"/>
        <v>52200</v>
      </c>
      <c r="P59" s="4"/>
      <c r="Q59" t="e">
        <f t="shared" si="59"/>
        <v>#NAME?</v>
      </c>
      <c r="S59" s="218" t="e">
        <f t="shared" si="60"/>
        <v>#REF!</v>
      </c>
      <c r="T59" s="218" t="e">
        <f t="shared" si="61"/>
        <v>#REF!</v>
      </c>
      <c r="U59" s="218" t="e">
        <f t="shared" si="62"/>
        <v>#REF!</v>
      </c>
      <c r="V59" s="83" t="e">
        <f t="shared" si="63"/>
        <v>#REF!</v>
      </c>
      <c r="X59" s="10" t="e">
        <f>'Unit Compare rollup'!O59</f>
        <v>#REF!</v>
      </c>
      <c r="Y59" s="10" t="e">
        <f>'Unit Compare rollup'!P59</f>
        <v>#REF!</v>
      </c>
      <c r="Z59" s="10" t="e">
        <f t="shared" si="64"/>
        <v>#REF!</v>
      </c>
      <c r="AA59" s="83" t="e">
        <f t="shared" si="65"/>
        <v>#REF!</v>
      </c>
      <c r="AC59" s="10" t="e">
        <f>'Unit Compare rollup'!Y59</f>
        <v>#REF!</v>
      </c>
      <c r="AD59" s="10" t="e">
        <f>'Unit Compare rollup'!Z59</f>
        <v>#REF!</v>
      </c>
      <c r="AE59" s="10" t="e">
        <f t="shared" si="66"/>
        <v>#REF!</v>
      </c>
      <c r="AF59" s="83" t="e">
        <f t="shared" si="67"/>
        <v>#REF!</v>
      </c>
      <c r="AH59" s="10" t="e">
        <f>'Unit Compare rollup'!AI59</f>
        <v>#REF!</v>
      </c>
      <c r="AI59" s="10" t="e">
        <f>'Unit Compare rollup'!AJ59</f>
        <v>#REF!</v>
      </c>
      <c r="AJ59" s="10" t="e">
        <f t="shared" si="68"/>
        <v>#REF!</v>
      </c>
      <c r="AK59" s="83" t="e">
        <f t="shared" si="69"/>
        <v>#REF!</v>
      </c>
      <c r="AM59" s="10" t="e">
        <f>'Unit Compare rollup'!AS59</f>
        <v>#REF!</v>
      </c>
      <c r="AN59" s="10" t="e">
        <f>'Unit Compare rollup'!AT59</f>
        <v>#REF!</v>
      </c>
      <c r="AO59" s="10" t="e">
        <f t="shared" si="70"/>
        <v>#REF!</v>
      </c>
      <c r="AP59" s="83" t="e">
        <f t="shared" si="71"/>
        <v>#REF!</v>
      </c>
      <c r="AR59" s="10" t="e">
        <f>'Unit Compare rollup'!BC59</f>
        <v>#REF!</v>
      </c>
      <c r="AS59" s="10" t="e">
        <f>'Unit Compare rollup'!BD59</f>
        <v>#REF!</v>
      </c>
      <c r="AT59" s="10" t="e">
        <f t="shared" si="72"/>
        <v>#REF!</v>
      </c>
      <c r="AU59" s="83" t="e">
        <f t="shared" si="73"/>
        <v>#REF!</v>
      </c>
      <c r="AW59" s="10" t="e">
        <f>'Unit Compare rollup'!BM59</f>
        <v>#REF!</v>
      </c>
      <c r="AX59" s="10" t="e">
        <f>'Unit Compare rollup'!BN59</f>
        <v>#REF!</v>
      </c>
      <c r="AY59" s="10" t="e">
        <f t="shared" si="74"/>
        <v>#REF!</v>
      </c>
      <c r="AZ59" s="83" t="e">
        <f t="shared" si="75"/>
        <v>#REF!</v>
      </c>
      <c r="BC59" s="26" t="e">
        <f>+T59-#REF!</f>
        <v>#REF!</v>
      </c>
    </row>
    <row r="60" spans="1:55" outlineLevel="1">
      <c r="A60" s="63">
        <v>52300</v>
      </c>
      <c r="B60" s="8" t="str">
        <f t="shared" si="56"/>
        <v>01-52300</v>
      </c>
      <c r="C60" s="8" t="str">
        <f t="shared" si="56"/>
        <v>02-52300</v>
      </c>
      <c r="D60" s="8" t="str">
        <f t="shared" si="56"/>
        <v>04-52300</v>
      </c>
      <c r="E60" s="8" t="str">
        <f t="shared" si="56"/>
        <v>06-52300</v>
      </c>
      <c r="F60" s="8" t="str">
        <f t="shared" si="56"/>
        <v>07-52300</v>
      </c>
      <c r="G60" s="8" t="str">
        <f t="shared" si="56"/>
        <v>08-52300</v>
      </c>
      <c r="H60" s="8" t="str">
        <f t="shared" si="56"/>
        <v>09-52300</v>
      </c>
      <c r="I60" s="8" t="str">
        <f t="shared" si="57"/>
        <v>10-52300</v>
      </c>
      <c r="J60" s="8" t="str">
        <f t="shared" si="57"/>
        <v>11-52300</v>
      </c>
      <c r="K60" s="8" t="str">
        <f t="shared" si="57"/>
        <v>12-52300</v>
      </c>
      <c r="L60" s="8" t="str">
        <f t="shared" si="57"/>
        <v>15-52300</v>
      </c>
      <c r="M60" s="8" t="str">
        <f t="shared" si="57"/>
        <v>16-52300</v>
      </c>
      <c r="N60" s="8"/>
      <c r="O60" s="8">
        <f t="shared" si="58"/>
        <v>52300</v>
      </c>
      <c r="P60" s="4"/>
      <c r="Q60" t="e">
        <f t="shared" si="59"/>
        <v>#NAME?</v>
      </c>
      <c r="S60" s="218" t="e">
        <f t="shared" si="60"/>
        <v>#REF!</v>
      </c>
      <c r="T60" s="218" t="e">
        <f t="shared" si="61"/>
        <v>#REF!</v>
      </c>
      <c r="U60" s="218" t="e">
        <f t="shared" si="62"/>
        <v>#REF!</v>
      </c>
      <c r="V60" s="83" t="e">
        <f t="shared" si="63"/>
        <v>#REF!</v>
      </c>
      <c r="X60" s="10" t="e">
        <f>'Unit Compare rollup'!O60</f>
        <v>#REF!</v>
      </c>
      <c r="Y60" s="10" t="e">
        <f>'Unit Compare rollup'!P60</f>
        <v>#REF!</v>
      </c>
      <c r="Z60" s="10" t="e">
        <f t="shared" si="64"/>
        <v>#REF!</v>
      </c>
      <c r="AA60" s="83" t="e">
        <f t="shared" si="65"/>
        <v>#REF!</v>
      </c>
      <c r="AC60" s="10" t="e">
        <f>'Unit Compare rollup'!Y60</f>
        <v>#REF!</v>
      </c>
      <c r="AD60" s="10" t="e">
        <f>'Unit Compare rollup'!Z60</f>
        <v>#REF!</v>
      </c>
      <c r="AE60" s="10" t="e">
        <f t="shared" si="66"/>
        <v>#REF!</v>
      </c>
      <c r="AF60" s="83" t="e">
        <f t="shared" si="67"/>
        <v>#REF!</v>
      </c>
      <c r="AH60" s="10" t="e">
        <f>'Unit Compare rollup'!AI60</f>
        <v>#REF!</v>
      </c>
      <c r="AI60" s="10" t="e">
        <f>'Unit Compare rollup'!AJ60</f>
        <v>#REF!</v>
      </c>
      <c r="AJ60" s="10" t="e">
        <f t="shared" si="68"/>
        <v>#REF!</v>
      </c>
      <c r="AK60" s="83" t="e">
        <f t="shared" si="69"/>
        <v>#REF!</v>
      </c>
      <c r="AM60" s="10" t="e">
        <f>'Unit Compare rollup'!AS60</f>
        <v>#REF!</v>
      </c>
      <c r="AN60" s="10" t="e">
        <f>'Unit Compare rollup'!AT60</f>
        <v>#REF!</v>
      </c>
      <c r="AO60" s="10" t="e">
        <f t="shared" si="70"/>
        <v>#REF!</v>
      </c>
      <c r="AP60" s="83" t="e">
        <f t="shared" si="71"/>
        <v>#REF!</v>
      </c>
      <c r="AR60" s="10" t="e">
        <f>'Unit Compare rollup'!BC60</f>
        <v>#REF!</v>
      </c>
      <c r="AS60" s="10" t="e">
        <f>'Unit Compare rollup'!BD60</f>
        <v>#REF!</v>
      </c>
      <c r="AT60" s="10" t="e">
        <f t="shared" si="72"/>
        <v>#REF!</v>
      </c>
      <c r="AU60" s="83" t="e">
        <f t="shared" si="73"/>
        <v>#REF!</v>
      </c>
      <c r="AW60" s="10" t="e">
        <f>'Unit Compare rollup'!BM60</f>
        <v>#REF!</v>
      </c>
      <c r="AX60" s="10" t="e">
        <f>'Unit Compare rollup'!BN60</f>
        <v>#REF!</v>
      </c>
      <c r="AY60" s="10" t="e">
        <f t="shared" si="74"/>
        <v>#REF!</v>
      </c>
      <c r="AZ60" s="83" t="e">
        <f t="shared" si="75"/>
        <v>#REF!</v>
      </c>
      <c r="BC60" s="26" t="e">
        <f>+T60-#REF!</f>
        <v>#REF!</v>
      </c>
    </row>
    <row r="61" spans="1:55" outlineLevel="1">
      <c r="A61" s="63">
        <v>52500</v>
      </c>
      <c r="B61" s="8" t="str">
        <f t="shared" si="56"/>
        <v>01-52500</v>
      </c>
      <c r="C61" s="8" t="str">
        <f t="shared" si="56"/>
        <v>02-52500</v>
      </c>
      <c r="D61" s="8" t="str">
        <f t="shared" si="56"/>
        <v>04-52500</v>
      </c>
      <c r="E61" s="8" t="str">
        <f t="shared" si="56"/>
        <v>06-52500</v>
      </c>
      <c r="F61" s="8" t="str">
        <f t="shared" si="56"/>
        <v>07-52500</v>
      </c>
      <c r="G61" s="8" t="str">
        <f t="shared" si="56"/>
        <v>08-52500</v>
      </c>
      <c r="H61" s="8" t="str">
        <f t="shared" si="56"/>
        <v>09-52500</v>
      </c>
      <c r="I61" s="8" t="str">
        <f t="shared" si="57"/>
        <v>10-52500</v>
      </c>
      <c r="J61" s="8" t="str">
        <f t="shared" si="57"/>
        <v>11-52500</v>
      </c>
      <c r="K61" s="8" t="str">
        <f t="shared" si="57"/>
        <v>12-52500</v>
      </c>
      <c r="L61" s="8" t="str">
        <f t="shared" si="57"/>
        <v>15-52500</v>
      </c>
      <c r="M61" s="8" t="str">
        <f t="shared" si="57"/>
        <v>16-52500</v>
      </c>
      <c r="N61" s="8"/>
      <c r="O61" s="8">
        <f t="shared" si="58"/>
        <v>52500</v>
      </c>
      <c r="P61" s="4"/>
      <c r="Q61" t="e">
        <f t="shared" si="59"/>
        <v>#NAME?</v>
      </c>
      <c r="S61" s="218" t="e">
        <f t="shared" si="60"/>
        <v>#REF!</v>
      </c>
      <c r="T61" s="218" t="e">
        <f t="shared" si="61"/>
        <v>#REF!</v>
      </c>
      <c r="U61" s="218" t="e">
        <f t="shared" si="62"/>
        <v>#REF!</v>
      </c>
      <c r="V61" s="83" t="e">
        <f t="shared" si="63"/>
        <v>#REF!</v>
      </c>
      <c r="X61" s="10" t="e">
        <f>'Unit Compare rollup'!O61</f>
        <v>#REF!</v>
      </c>
      <c r="Y61" s="10" t="e">
        <f>'Unit Compare rollup'!P61</f>
        <v>#REF!</v>
      </c>
      <c r="Z61" s="10" t="e">
        <f t="shared" si="64"/>
        <v>#REF!</v>
      </c>
      <c r="AA61" s="83" t="e">
        <f t="shared" si="65"/>
        <v>#REF!</v>
      </c>
      <c r="AC61" s="10" t="e">
        <f>'Unit Compare rollup'!Y61</f>
        <v>#REF!</v>
      </c>
      <c r="AD61" s="10" t="e">
        <f>'Unit Compare rollup'!Z61</f>
        <v>#REF!</v>
      </c>
      <c r="AE61" s="10" t="e">
        <f t="shared" si="66"/>
        <v>#REF!</v>
      </c>
      <c r="AF61" s="83" t="e">
        <f t="shared" si="67"/>
        <v>#REF!</v>
      </c>
      <c r="AH61" s="10" t="e">
        <f>'Unit Compare rollup'!AI61</f>
        <v>#REF!</v>
      </c>
      <c r="AI61" s="10" t="e">
        <f>'Unit Compare rollup'!AJ61</f>
        <v>#REF!</v>
      </c>
      <c r="AJ61" s="10" t="e">
        <f t="shared" si="68"/>
        <v>#REF!</v>
      </c>
      <c r="AK61" s="83" t="e">
        <f t="shared" si="69"/>
        <v>#REF!</v>
      </c>
      <c r="AM61" s="10" t="e">
        <f>'Unit Compare rollup'!AS61</f>
        <v>#REF!</v>
      </c>
      <c r="AN61" s="10" t="e">
        <f>'Unit Compare rollup'!AT61</f>
        <v>#REF!</v>
      </c>
      <c r="AO61" s="10" t="e">
        <f t="shared" si="70"/>
        <v>#REF!</v>
      </c>
      <c r="AP61" s="83" t="e">
        <f t="shared" si="71"/>
        <v>#REF!</v>
      </c>
      <c r="AR61" s="10" t="e">
        <f>'Unit Compare rollup'!BC61</f>
        <v>#REF!</v>
      </c>
      <c r="AS61" s="10" t="e">
        <f>'Unit Compare rollup'!BD61</f>
        <v>#REF!</v>
      </c>
      <c r="AT61" s="10" t="e">
        <f t="shared" si="72"/>
        <v>#REF!</v>
      </c>
      <c r="AU61" s="83" t="e">
        <f t="shared" si="73"/>
        <v>#REF!</v>
      </c>
      <c r="AW61" s="10" t="e">
        <f>'Unit Compare rollup'!BM61</f>
        <v>#REF!</v>
      </c>
      <c r="AX61" s="10" t="e">
        <f>'Unit Compare rollup'!BN61</f>
        <v>#REF!</v>
      </c>
      <c r="AY61" s="10" t="e">
        <f t="shared" si="74"/>
        <v>#REF!</v>
      </c>
      <c r="AZ61" s="83" t="e">
        <f t="shared" si="75"/>
        <v>#REF!</v>
      </c>
      <c r="BC61" s="26" t="e">
        <f>+T61-#REF!</f>
        <v>#REF!</v>
      </c>
    </row>
    <row r="62" spans="1:55" outlineLevel="1">
      <c r="A62" s="63">
        <v>52600</v>
      </c>
      <c r="B62" s="8" t="str">
        <f t="shared" si="56"/>
        <v>01-52600</v>
      </c>
      <c r="C62" s="8" t="str">
        <f t="shared" si="56"/>
        <v>02-52600</v>
      </c>
      <c r="D62" s="8" t="str">
        <f t="shared" si="56"/>
        <v>04-52600</v>
      </c>
      <c r="E62" s="8" t="str">
        <f t="shared" si="56"/>
        <v>06-52600</v>
      </c>
      <c r="F62" s="8" t="str">
        <f t="shared" si="56"/>
        <v>07-52600</v>
      </c>
      <c r="G62" s="8" t="str">
        <f t="shared" si="56"/>
        <v>08-52600</v>
      </c>
      <c r="H62" s="8" t="str">
        <f t="shared" si="56"/>
        <v>09-52600</v>
      </c>
      <c r="I62" s="8" t="str">
        <f t="shared" si="57"/>
        <v>10-52600</v>
      </c>
      <c r="J62" s="8" t="str">
        <f t="shared" si="57"/>
        <v>11-52600</v>
      </c>
      <c r="K62" s="8" t="str">
        <f t="shared" si="57"/>
        <v>12-52600</v>
      </c>
      <c r="L62" s="8" t="str">
        <f t="shared" si="57"/>
        <v>15-52600</v>
      </c>
      <c r="M62" s="8" t="str">
        <f t="shared" si="57"/>
        <v>16-52600</v>
      </c>
      <c r="N62" s="8"/>
      <c r="O62" s="8">
        <f t="shared" si="58"/>
        <v>52600</v>
      </c>
      <c r="P62" s="4"/>
      <c r="Q62" t="e">
        <f t="shared" si="59"/>
        <v>#NAME?</v>
      </c>
      <c r="S62" s="218" t="e">
        <f t="shared" si="60"/>
        <v>#REF!</v>
      </c>
      <c r="T62" s="218" t="e">
        <f t="shared" si="61"/>
        <v>#REF!</v>
      </c>
      <c r="U62" s="218" t="e">
        <f t="shared" si="62"/>
        <v>#REF!</v>
      </c>
      <c r="V62" s="83" t="e">
        <f t="shared" si="63"/>
        <v>#REF!</v>
      </c>
      <c r="X62" s="10" t="e">
        <f>'Unit Compare rollup'!O62</f>
        <v>#REF!</v>
      </c>
      <c r="Y62" s="10" t="e">
        <f>'Unit Compare rollup'!P62</f>
        <v>#REF!</v>
      </c>
      <c r="Z62" s="10" t="e">
        <f t="shared" si="64"/>
        <v>#REF!</v>
      </c>
      <c r="AA62" s="83" t="e">
        <f t="shared" si="65"/>
        <v>#REF!</v>
      </c>
      <c r="AC62" s="10" t="e">
        <f>'Unit Compare rollup'!Y62</f>
        <v>#REF!</v>
      </c>
      <c r="AD62" s="10" t="e">
        <f>'Unit Compare rollup'!Z62</f>
        <v>#REF!</v>
      </c>
      <c r="AE62" s="10" t="e">
        <f t="shared" si="66"/>
        <v>#REF!</v>
      </c>
      <c r="AF62" s="83" t="e">
        <f t="shared" si="67"/>
        <v>#REF!</v>
      </c>
      <c r="AH62" s="10" t="e">
        <f>'Unit Compare rollup'!AI62</f>
        <v>#REF!</v>
      </c>
      <c r="AI62" s="10" t="e">
        <f>'Unit Compare rollup'!AJ62</f>
        <v>#REF!</v>
      </c>
      <c r="AJ62" s="10" t="e">
        <f t="shared" si="68"/>
        <v>#REF!</v>
      </c>
      <c r="AK62" s="83" t="e">
        <f t="shared" si="69"/>
        <v>#REF!</v>
      </c>
      <c r="AM62" s="10" t="e">
        <f>'Unit Compare rollup'!AS62</f>
        <v>#REF!</v>
      </c>
      <c r="AN62" s="10" t="e">
        <f>'Unit Compare rollup'!AT62</f>
        <v>#REF!</v>
      </c>
      <c r="AO62" s="10" t="e">
        <f t="shared" si="70"/>
        <v>#REF!</v>
      </c>
      <c r="AP62" s="83" t="e">
        <f t="shared" si="71"/>
        <v>#REF!</v>
      </c>
      <c r="AR62" s="10" t="e">
        <f>'Unit Compare rollup'!BC62</f>
        <v>#REF!</v>
      </c>
      <c r="AS62" s="10" t="e">
        <f>'Unit Compare rollup'!BD62</f>
        <v>#REF!</v>
      </c>
      <c r="AT62" s="10" t="e">
        <f t="shared" si="72"/>
        <v>#REF!</v>
      </c>
      <c r="AU62" s="83" t="e">
        <f t="shared" si="73"/>
        <v>#REF!</v>
      </c>
      <c r="AW62" s="10" t="e">
        <f>'Unit Compare rollup'!BM62</f>
        <v>#REF!</v>
      </c>
      <c r="AX62" s="10" t="e">
        <f>'Unit Compare rollup'!BN62</f>
        <v>#REF!</v>
      </c>
      <c r="AY62" s="10" t="e">
        <f t="shared" si="74"/>
        <v>#REF!</v>
      </c>
      <c r="AZ62" s="83" t="e">
        <f t="shared" si="75"/>
        <v>#REF!</v>
      </c>
      <c r="BC62" s="26" t="e">
        <f>+T62-#REF!</f>
        <v>#REF!</v>
      </c>
    </row>
    <row r="63" spans="1:55" outlineLevel="1">
      <c r="A63" s="63">
        <v>52700</v>
      </c>
      <c r="B63" s="8" t="str">
        <f t="shared" si="56"/>
        <v>01-52700</v>
      </c>
      <c r="C63" s="8" t="str">
        <f t="shared" si="56"/>
        <v>02-52700</v>
      </c>
      <c r="D63" s="8" t="str">
        <f t="shared" si="56"/>
        <v>04-52700</v>
      </c>
      <c r="E63" s="8" t="str">
        <f t="shared" si="56"/>
        <v>06-52700</v>
      </c>
      <c r="F63" s="8" t="str">
        <f t="shared" si="56"/>
        <v>07-52700</v>
      </c>
      <c r="G63" s="8" t="str">
        <f t="shared" si="56"/>
        <v>08-52700</v>
      </c>
      <c r="H63" s="8" t="str">
        <f t="shared" si="56"/>
        <v>09-52700</v>
      </c>
      <c r="I63" s="8" t="str">
        <f t="shared" si="57"/>
        <v>10-52700</v>
      </c>
      <c r="J63" s="8" t="str">
        <f t="shared" si="57"/>
        <v>11-52700</v>
      </c>
      <c r="K63" s="8" t="str">
        <f t="shared" si="57"/>
        <v>12-52700</v>
      </c>
      <c r="L63" s="8" t="str">
        <f t="shared" si="57"/>
        <v>15-52700</v>
      </c>
      <c r="M63" s="8" t="str">
        <f t="shared" si="57"/>
        <v>16-52700</v>
      </c>
      <c r="N63" s="8"/>
      <c r="O63" s="8">
        <f t="shared" si="58"/>
        <v>52700</v>
      </c>
      <c r="P63" s="4"/>
      <c r="Q63" t="e">
        <f t="shared" si="59"/>
        <v>#NAME?</v>
      </c>
      <c r="S63" s="218" t="e">
        <f t="shared" si="60"/>
        <v>#REF!</v>
      </c>
      <c r="T63" s="218" t="e">
        <f t="shared" si="61"/>
        <v>#REF!</v>
      </c>
      <c r="U63" s="218" t="e">
        <f t="shared" si="62"/>
        <v>#REF!</v>
      </c>
      <c r="V63" s="83" t="e">
        <f t="shared" si="63"/>
        <v>#REF!</v>
      </c>
      <c r="X63" s="10" t="e">
        <f>'Unit Compare rollup'!O63</f>
        <v>#REF!</v>
      </c>
      <c r="Y63" s="10" t="e">
        <f>'Unit Compare rollup'!P63</f>
        <v>#REF!</v>
      </c>
      <c r="Z63" s="10" t="e">
        <f t="shared" si="64"/>
        <v>#REF!</v>
      </c>
      <c r="AA63" s="83" t="e">
        <f t="shared" si="65"/>
        <v>#REF!</v>
      </c>
      <c r="AC63" s="10" t="e">
        <f>'Unit Compare rollup'!Y63</f>
        <v>#REF!</v>
      </c>
      <c r="AD63" s="10" t="e">
        <f>'Unit Compare rollup'!Z63</f>
        <v>#REF!</v>
      </c>
      <c r="AE63" s="10" t="e">
        <f t="shared" si="66"/>
        <v>#REF!</v>
      </c>
      <c r="AF63" s="83" t="e">
        <f t="shared" si="67"/>
        <v>#REF!</v>
      </c>
      <c r="AH63" s="10" t="e">
        <f>'Unit Compare rollup'!AI63</f>
        <v>#REF!</v>
      </c>
      <c r="AI63" s="10" t="e">
        <f>'Unit Compare rollup'!AJ63</f>
        <v>#REF!</v>
      </c>
      <c r="AJ63" s="10" t="e">
        <f t="shared" si="68"/>
        <v>#REF!</v>
      </c>
      <c r="AK63" s="83" t="e">
        <f t="shared" si="69"/>
        <v>#REF!</v>
      </c>
      <c r="AM63" s="10" t="e">
        <f>'Unit Compare rollup'!AS63</f>
        <v>#REF!</v>
      </c>
      <c r="AN63" s="10" t="e">
        <f>'Unit Compare rollup'!AT63</f>
        <v>#REF!</v>
      </c>
      <c r="AO63" s="10" t="e">
        <f t="shared" si="70"/>
        <v>#REF!</v>
      </c>
      <c r="AP63" s="83" t="e">
        <f t="shared" si="71"/>
        <v>#REF!</v>
      </c>
      <c r="AR63" s="10" t="e">
        <f>'Unit Compare rollup'!BC63</f>
        <v>#REF!</v>
      </c>
      <c r="AS63" s="10" t="e">
        <f>'Unit Compare rollup'!BD63</f>
        <v>#REF!</v>
      </c>
      <c r="AT63" s="10" t="e">
        <f t="shared" si="72"/>
        <v>#REF!</v>
      </c>
      <c r="AU63" s="83" t="e">
        <f t="shared" si="73"/>
        <v>#REF!</v>
      </c>
      <c r="AW63" s="10" t="e">
        <f>'Unit Compare rollup'!BM63</f>
        <v>#REF!</v>
      </c>
      <c r="AX63" s="10" t="e">
        <f>'Unit Compare rollup'!BN63</f>
        <v>#REF!</v>
      </c>
      <c r="AY63" s="10" t="e">
        <f t="shared" si="74"/>
        <v>#REF!</v>
      </c>
      <c r="AZ63" s="83" t="e">
        <f t="shared" si="75"/>
        <v>#REF!</v>
      </c>
      <c r="BC63" s="26" t="e">
        <f>+T63-#REF!</f>
        <v>#REF!</v>
      </c>
    </row>
    <row r="64" spans="1:55" outlineLevel="1">
      <c r="A64" s="63">
        <v>52900</v>
      </c>
      <c r="B64" s="8" t="str">
        <f t="shared" si="56"/>
        <v>01-52900</v>
      </c>
      <c r="C64" s="8" t="str">
        <f t="shared" si="56"/>
        <v>02-52900</v>
      </c>
      <c r="D64" s="8" t="str">
        <f t="shared" si="56"/>
        <v>04-52900</v>
      </c>
      <c r="E64" s="8" t="str">
        <f t="shared" si="56"/>
        <v>06-52900</v>
      </c>
      <c r="F64" s="8" t="str">
        <f t="shared" si="56"/>
        <v>07-52900</v>
      </c>
      <c r="G64" s="8" t="str">
        <f t="shared" si="56"/>
        <v>08-52900</v>
      </c>
      <c r="H64" s="8" t="str">
        <f t="shared" si="56"/>
        <v>09-52900</v>
      </c>
      <c r="I64" s="8" t="str">
        <f t="shared" si="57"/>
        <v>10-52900</v>
      </c>
      <c r="J64" s="8" t="str">
        <f t="shared" si="57"/>
        <v>11-52900</v>
      </c>
      <c r="K64" s="8" t="str">
        <f t="shared" si="57"/>
        <v>12-52900</v>
      </c>
      <c r="L64" s="8" t="str">
        <f t="shared" si="57"/>
        <v>15-52900</v>
      </c>
      <c r="M64" s="8" t="str">
        <f t="shared" si="57"/>
        <v>16-52900</v>
      </c>
      <c r="N64" s="8"/>
      <c r="O64" s="8">
        <f t="shared" si="58"/>
        <v>52900</v>
      </c>
      <c r="P64" s="4"/>
      <c r="Q64" t="e">
        <f t="shared" si="59"/>
        <v>#NAME?</v>
      </c>
      <c r="S64" s="218" t="e">
        <f t="shared" si="60"/>
        <v>#REF!</v>
      </c>
      <c r="T64" s="218" t="e">
        <f t="shared" si="61"/>
        <v>#REF!</v>
      </c>
      <c r="U64" s="218" t="e">
        <f t="shared" si="62"/>
        <v>#REF!</v>
      </c>
      <c r="V64" s="83" t="e">
        <f t="shared" si="63"/>
        <v>#REF!</v>
      </c>
      <c r="X64" s="10" t="e">
        <f>'Unit Compare rollup'!O64</f>
        <v>#REF!</v>
      </c>
      <c r="Y64" s="10" t="e">
        <f>'Unit Compare rollup'!P64</f>
        <v>#REF!</v>
      </c>
      <c r="Z64" s="10" t="e">
        <f t="shared" si="64"/>
        <v>#REF!</v>
      </c>
      <c r="AA64" s="83" t="e">
        <f t="shared" si="65"/>
        <v>#REF!</v>
      </c>
      <c r="AC64" s="10" t="e">
        <f>'Unit Compare rollup'!Y64</f>
        <v>#REF!</v>
      </c>
      <c r="AD64" s="10" t="e">
        <f>'Unit Compare rollup'!Z64</f>
        <v>#REF!</v>
      </c>
      <c r="AE64" s="10" t="e">
        <f t="shared" si="66"/>
        <v>#REF!</v>
      </c>
      <c r="AF64" s="83" t="e">
        <f t="shared" si="67"/>
        <v>#REF!</v>
      </c>
      <c r="AH64" s="10" t="e">
        <f>'Unit Compare rollup'!AI64</f>
        <v>#REF!</v>
      </c>
      <c r="AI64" s="10" t="e">
        <f>'Unit Compare rollup'!AJ64</f>
        <v>#REF!</v>
      </c>
      <c r="AJ64" s="10" t="e">
        <f t="shared" si="68"/>
        <v>#REF!</v>
      </c>
      <c r="AK64" s="83" t="e">
        <f t="shared" si="69"/>
        <v>#REF!</v>
      </c>
      <c r="AM64" s="10" t="e">
        <f>'Unit Compare rollup'!AS64</f>
        <v>#REF!</v>
      </c>
      <c r="AN64" s="10" t="e">
        <f>'Unit Compare rollup'!AT64</f>
        <v>#REF!</v>
      </c>
      <c r="AO64" s="10" t="e">
        <f t="shared" si="70"/>
        <v>#REF!</v>
      </c>
      <c r="AP64" s="83" t="e">
        <f t="shared" si="71"/>
        <v>#REF!</v>
      </c>
      <c r="AR64" s="10" t="e">
        <f>'Unit Compare rollup'!BC64</f>
        <v>#REF!</v>
      </c>
      <c r="AS64" s="10" t="e">
        <f>'Unit Compare rollup'!BD64</f>
        <v>#REF!</v>
      </c>
      <c r="AT64" s="10" t="e">
        <f t="shared" si="72"/>
        <v>#REF!</v>
      </c>
      <c r="AU64" s="83" t="e">
        <f t="shared" si="73"/>
        <v>#REF!</v>
      </c>
      <c r="AW64" s="10" t="e">
        <f>'Unit Compare rollup'!BM64</f>
        <v>#REF!</v>
      </c>
      <c r="AX64" s="10" t="e">
        <f>'Unit Compare rollup'!BN64</f>
        <v>#REF!</v>
      </c>
      <c r="AY64" s="10" t="e">
        <f t="shared" si="74"/>
        <v>#REF!</v>
      </c>
      <c r="AZ64" s="83" t="e">
        <f t="shared" si="75"/>
        <v>#REF!</v>
      </c>
      <c r="BC64" s="26" t="e">
        <f>+T64-#REF!</f>
        <v>#REF!</v>
      </c>
    </row>
    <row r="65" spans="1:55" outlineLevel="1">
      <c r="A65" s="63">
        <v>53000</v>
      </c>
      <c r="B65" s="8" t="str">
        <f t="shared" si="56"/>
        <v>01-53000</v>
      </c>
      <c r="C65" s="8" t="str">
        <f t="shared" si="56"/>
        <v>02-53000</v>
      </c>
      <c r="D65" s="8" t="str">
        <f t="shared" si="56"/>
        <v>04-53000</v>
      </c>
      <c r="E65" s="8" t="str">
        <f t="shared" si="56"/>
        <v>06-53000</v>
      </c>
      <c r="F65" s="8" t="str">
        <f t="shared" si="56"/>
        <v>07-53000</v>
      </c>
      <c r="G65" s="8" t="str">
        <f t="shared" si="56"/>
        <v>08-53000</v>
      </c>
      <c r="H65" s="8" t="str">
        <f t="shared" si="56"/>
        <v>09-53000</v>
      </c>
      <c r="I65" s="8" t="str">
        <f t="shared" si="57"/>
        <v>10-53000</v>
      </c>
      <c r="J65" s="8" t="str">
        <f t="shared" si="57"/>
        <v>11-53000</v>
      </c>
      <c r="K65" s="8" t="str">
        <f t="shared" si="57"/>
        <v>12-53000</v>
      </c>
      <c r="L65" s="8" t="str">
        <f t="shared" si="57"/>
        <v>15-53000</v>
      </c>
      <c r="M65" s="8" t="str">
        <f t="shared" si="57"/>
        <v>16-53000</v>
      </c>
      <c r="N65" s="8"/>
      <c r="O65" s="8">
        <f t="shared" si="58"/>
        <v>53000</v>
      </c>
      <c r="P65" s="4"/>
      <c r="Q65" t="e">
        <f t="shared" si="59"/>
        <v>#NAME?</v>
      </c>
      <c r="S65" s="218" t="e">
        <f t="shared" si="60"/>
        <v>#REF!</v>
      </c>
      <c r="T65" s="218" t="e">
        <f t="shared" si="61"/>
        <v>#REF!</v>
      </c>
      <c r="U65" s="218" t="e">
        <f t="shared" si="62"/>
        <v>#REF!</v>
      </c>
      <c r="V65" s="83" t="e">
        <f t="shared" si="63"/>
        <v>#REF!</v>
      </c>
      <c r="X65" s="10" t="e">
        <f>'Unit Compare rollup'!O65</f>
        <v>#REF!</v>
      </c>
      <c r="Y65" s="10" t="e">
        <f>'Unit Compare rollup'!P65</f>
        <v>#REF!</v>
      </c>
      <c r="Z65" s="10" t="e">
        <f t="shared" si="64"/>
        <v>#REF!</v>
      </c>
      <c r="AA65" s="83" t="e">
        <f t="shared" si="65"/>
        <v>#REF!</v>
      </c>
      <c r="AC65" s="10" t="e">
        <f>'Unit Compare rollup'!Y65</f>
        <v>#REF!</v>
      </c>
      <c r="AD65" s="10" t="e">
        <f>'Unit Compare rollup'!Z65</f>
        <v>#REF!</v>
      </c>
      <c r="AE65" s="10" t="e">
        <f t="shared" si="66"/>
        <v>#REF!</v>
      </c>
      <c r="AF65" s="83" t="e">
        <f t="shared" si="67"/>
        <v>#REF!</v>
      </c>
      <c r="AH65" s="10" t="e">
        <f>'Unit Compare rollup'!AI65</f>
        <v>#REF!</v>
      </c>
      <c r="AI65" s="10" t="e">
        <f>'Unit Compare rollup'!AJ65</f>
        <v>#REF!</v>
      </c>
      <c r="AJ65" s="10" t="e">
        <f t="shared" si="68"/>
        <v>#REF!</v>
      </c>
      <c r="AK65" s="83" t="e">
        <f t="shared" si="69"/>
        <v>#REF!</v>
      </c>
      <c r="AM65" s="10" t="e">
        <f>'Unit Compare rollup'!AS65</f>
        <v>#REF!</v>
      </c>
      <c r="AN65" s="10" t="e">
        <f>'Unit Compare rollup'!AT65</f>
        <v>#REF!</v>
      </c>
      <c r="AO65" s="10" t="e">
        <f t="shared" si="70"/>
        <v>#REF!</v>
      </c>
      <c r="AP65" s="83" t="e">
        <f t="shared" si="71"/>
        <v>#REF!</v>
      </c>
      <c r="AR65" s="10" t="e">
        <f>'Unit Compare rollup'!BC65</f>
        <v>#REF!</v>
      </c>
      <c r="AS65" s="10" t="e">
        <f>'Unit Compare rollup'!BD65</f>
        <v>#REF!</v>
      </c>
      <c r="AT65" s="10" t="e">
        <f t="shared" si="72"/>
        <v>#REF!</v>
      </c>
      <c r="AU65" s="83" t="e">
        <f t="shared" si="73"/>
        <v>#REF!</v>
      </c>
      <c r="AW65" s="10" t="e">
        <f>'Unit Compare rollup'!BM65</f>
        <v>#REF!</v>
      </c>
      <c r="AX65" s="10" t="e">
        <f>'Unit Compare rollup'!BN65</f>
        <v>#REF!</v>
      </c>
      <c r="AY65" s="10" t="e">
        <f t="shared" si="74"/>
        <v>#REF!</v>
      </c>
      <c r="AZ65" s="83" t="e">
        <f t="shared" si="75"/>
        <v>#REF!</v>
      </c>
      <c r="BC65" s="26" t="e">
        <f>+T65-#REF!</f>
        <v>#REF!</v>
      </c>
    </row>
    <row r="66" spans="1:55" outlineLevel="1">
      <c r="A66" s="63">
        <v>53050</v>
      </c>
      <c r="B66" s="8" t="str">
        <f t="shared" si="56"/>
        <v>01-53050</v>
      </c>
      <c r="C66" s="8" t="str">
        <f t="shared" si="56"/>
        <v>02-53050</v>
      </c>
      <c r="D66" s="8" t="str">
        <f t="shared" si="56"/>
        <v>04-53050</v>
      </c>
      <c r="E66" s="8" t="str">
        <f t="shared" si="56"/>
        <v>06-53050</v>
      </c>
      <c r="F66" s="8" t="str">
        <f t="shared" si="56"/>
        <v>07-53050</v>
      </c>
      <c r="G66" s="8" t="str">
        <f t="shared" si="56"/>
        <v>08-53050</v>
      </c>
      <c r="H66" s="8" t="str">
        <f t="shared" si="56"/>
        <v>09-53050</v>
      </c>
      <c r="I66" s="8" t="str">
        <f t="shared" si="57"/>
        <v>10-53050</v>
      </c>
      <c r="J66" s="8" t="str">
        <f t="shared" si="57"/>
        <v>11-53050</v>
      </c>
      <c r="K66" s="8" t="str">
        <f t="shared" si="57"/>
        <v>12-53050</v>
      </c>
      <c r="L66" s="8" t="str">
        <f t="shared" si="57"/>
        <v>15-53050</v>
      </c>
      <c r="M66" s="8" t="str">
        <f t="shared" si="57"/>
        <v>16-53050</v>
      </c>
      <c r="N66" s="8"/>
      <c r="O66" s="8">
        <f t="shared" si="58"/>
        <v>53050</v>
      </c>
      <c r="P66" s="4"/>
      <c r="Q66" t="e">
        <f t="shared" si="59"/>
        <v>#NAME?</v>
      </c>
      <c r="S66" s="218" t="e">
        <f t="shared" si="60"/>
        <v>#REF!</v>
      </c>
      <c r="T66" s="218" t="e">
        <f t="shared" si="61"/>
        <v>#REF!</v>
      </c>
      <c r="U66" s="218" t="e">
        <f t="shared" si="62"/>
        <v>#REF!</v>
      </c>
      <c r="V66" s="83" t="e">
        <f t="shared" si="63"/>
        <v>#REF!</v>
      </c>
      <c r="X66" s="10" t="e">
        <f>'Unit Compare rollup'!O66</f>
        <v>#REF!</v>
      </c>
      <c r="Y66" s="10" t="e">
        <f>'Unit Compare rollup'!P66</f>
        <v>#REF!</v>
      </c>
      <c r="Z66" s="10" t="e">
        <f t="shared" si="64"/>
        <v>#REF!</v>
      </c>
      <c r="AA66" s="83" t="e">
        <f t="shared" si="65"/>
        <v>#REF!</v>
      </c>
      <c r="AC66" s="10" t="e">
        <f>'Unit Compare rollup'!Y66</f>
        <v>#REF!</v>
      </c>
      <c r="AD66" s="10" t="e">
        <f>'Unit Compare rollup'!Z66</f>
        <v>#REF!</v>
      </c>
      <c r="AE66" s="10" t="e">
        <f t="shared" si="66"/>
        <v>#REF!</v>
      </c>
      <c r="AF66" s="83" t="e">
        <f t="shared" si="67"/>
        <v>#REF!</v>
      </c>
      <c r="AH66" s="10" t="e">
        <f>'Unit Compare rollup'!AI66</f>
        <v>#REF!</v>
      </c>
      <c r="AI66" s="10" t="e">
        <f>'Unit Compare rollup'!AJ66</f>
        <v>#REF!</v>
      </c>
      <c r="AJ66" s="10" t="e">
        <f t="shared" si="68"/>
        <v>#REF!</v>
      </c>
      <c r="AK66" s="83" t="e">
        <f t="shared" si="69"/>
        <v>#REF!</v>
      </c>
      <c r="AM66" s="10" t="e">
        <f>'Unit Compare rollup'!AS66</f>
        <v>#REF!</v>
      </c>
      <c r="AN66" s="10" t="e">
        <f>'Unit Compare rollup'!AT66</f>
        <v>#REF!</v>
      </c>
      <c r="AO66" s="10" t="e">
        <f t="shared" si="70"/>
        <v>#REF!</v>
      </c>
      <c r="AP66" s="83" t="e">
        <f t="shared" si="71"/>
        <v>#REF!</v>
      </c>
      <c r="AR66" s="10" t="e">
        <f>'Unit Compare rollup'!BC66</f>
        <v>#REF!</v>
      </c>
      <c r="AS66" s="10" t="e">
        <f>'Unit Compare rollup'!BD66</f>
        <v>#REF!</v>
      </c>
      <c r="AT66" s="10" t="e">
        <f t="shared" si="72"/>
        <v>#REF!</v>
      </c>
      <c r="AU66" s="83" t="e">
        <f t="shared" si="73"/>
        <v>#REF!</v>
      </c>
      <c r="AW66" s="10" t="e">
        <f>'Unit Compare rollup'!BM66</f>
        <v>#REF!</v>
      </c>
      <c r="AX66" s="10" t="e">
        <f>'Unit Compare rollup'!BN66</f>
        <v>#REF!</v>
      </c>
      <c r="AY66" s="10" t="e">
        <f t="shared" si="74"/>
        <v>#REF!</v>
      </c>
      <c r="AZ66" s="83" t="e">
        <f t="shared" si="75"/>
        <v>#REF!</v>
      </c>
      <c r="BC66" s="26" t="e">
        <f>+T66-#REF!</f>
        <v>#REF!</v>
      </c>
    </row>
    <row r="67" spans="1:55" outlineLevel="1">
      <c r="A67" s="63">
        <v>53100</v>
      </c>
      <c r="B67" s="8" t="str">
        <f t="shared" ref="B67:H77" si="76">CONCATENATE("0",B$8,"-",$A67)</f>
        <v>01-53100</v>
      </c>
      <c r="C67" s="8" t="str">
        <f t="shared" si="76"/>
        <v>02-53100</v>
      </c>
      <c r="D67" s="8" t="str">
        <f t="shared" si="76"/>
        <v>04-53100</v>
      </c>
      <c r="E67" s="8" t="str">
        <f t="shared" si="76"/>
        <v>06-53100</v>
      </c>
      <c r="F67" s="8" t="str">
        <f t="shared" si="76"/>
        <v>07-53100</v>
      </c>
      <c r="G67" s="8" t="str">
        <f t="shared" si="76"/>
        <v>08-53100</v>
      </c>
      <c r="H67" s="8" t="str">
        <f t="shared" si="76"/>
        <v>09-53100</v>
      </c>
      <c r="I67" s="8" t="str">
        <f t="shared" ref="I67:M77" si="77">CONCATENATE(I$8,"-",$A67)</f>
        <v>10-53100</v>
      </c>
      <c r="J67" s="8" t="str">
        <f t="shared" si="77"/>
        <v>11-53100</v>
      </c>
      <c r="K67" s="8" t="str">
        <f t="shared" si="77"/>
        <v>12-53100</v>
      </c>
      <c r="L67" s="8" t="str">
        <f t="shared" si="77"/>
        <v>15-53100</v>
      </c>
      <c r="M67" s="8" t="str">
        <f t="shared" si="77"/>
        <v>16-53100</v>
      </c>
      <c r="N67" s="8"/>
      <c r="O67" s="8">
        <f t="shared" si="58"/>
        <v>53100</v>
      </c>
      <c r="P67" s="4"/>
      <c r="Q67" t="e">
        <f t="shared" si="59"/>
        <v>#NAME?</v>
      </c>
      <c r="S67" s="218" t="e">
        <f t="shared" si="60"/>
        <v>#REF!</v>
      </c>
      <c r="T67" s="218" t="e">
        <f t="shared" si="61"/>
        <v>#REF!</v>
      </c>
      <c r="U67" s="218" t="e">
        <f t="shared" si="62"/>
        <v>#REF!</v>
      </c>
      <c r="V67" s="83" t="e">
        <f t="shared" si="63"/>
        <v>#REF!</v>
      </c>
      <c r="X67" s="10" t="e">
        <f>'Unit Compare rollup'!O67</f>
        <v>#REF!</v>
      </c>
      <c r="Y67" s="10" t="e">
        <f>'Unit Compare rollup'!P67</f>
        <v>#REF!</v>
      </c>
      <c r="Z67" s="10" t="e">
        <f t="shared" si="64"/>
        <v>#REF!</v>
      </c>
      <c r="AA67" s="83" t="e">
        <f t="shared" si="65"/>
        <v>#REF!</v>
      </c>
      <c r="AC67" s="10" t="e">
        <f>'Unit Compare rollup'!Y67</f>
        <v>#REF!</v>
      </c>
      <c r="AD67" s="10" t="e">
        <f>'Unit Compare rollup'!Z67</f>
        <v>#REF!</v>
      </c>
      <c r="AE67" s="10" t="e">
        <f t="shared" si="66"/>
        <v>#REF!</v>
      </c>
      <c r="AF67" s="83" t="e">
        <f t="shared" si="67"/>
        <v>#REF!</v>
      </c>
      <c r="AH67" s="10" t="e">
        <f>'Unit Compare rollup'!AI67</f>
        <v>#REF!</v>
      </c>
      <c r="AI67" s="10" t="e">
        <f>'Unit Compare rollup'!AJ67</f>
        <v>#REF!</v>
      </c>
      <c r="AJ67" s="10" t="e">
        <f t="shared" si="68"/>
        <v>#REF!</v>
      </c>
      <c r="AK67" s="83" t="e">
        <f t="shared" si="69"/>
        <v>#REF!</v>
      </c>
      <c r="AM67" s="10" t="e">
        <f>'Unit Compare rollup'!AS67</f>
        <v>#REF!</v>
      </c>
      <c r="AN67" s="10" t="e">
        <f>'Unit Compare rollup'!AT67</f>
        <v>#REF!</v>
      </c>
      <c r="AO67" s="10" t="e">
        <f t="shared" si="70"/>
        <v>#REF!</v>
      </c>
      <c r="AP67" s="83" t="e">
        <f t="shared" si="71"/>
        <v>#REF!</v>
      </c>
      <c r="AR67" s="10" t="e">
        <f>'Unit Compare rollup'!BC67</f>
        <v>#REF!</v>
      </c>
      <c r="AS67" s="10" t="e">
        <f>'Unit Compare rollup'!BD67</f>
        <v>#REF!</v>
      </c>
      <c r="AT67" s="10" t="e">
        <f t="shared" si="72"/>
        <v>#REF!</v>
      </c>
      <c r="AU67" s="83" t="e">
        <f t="shared" si="73"/>
        <v>#REF!</v>
      </c>
      <c r="AW67" s="10" t="e">
        <f>'Unit Compare rollup'!BM67</f>
        <v>#REF!</v>
      </c>
      <c r="AX67" s="10" t="e">
        <f>'Unit Compare rollup'!BN67</f>
        <v>#REF!</v>
      </c>
      <c r="AY67" s="10" t="e">
        <f t="shared" si="74"/>
        <v>#REF!</v>
      </c>
      <c r="AZ67" s="83" t="e">
        <f t="shared" si="75"/>
        <v>#REF!</v>
      </c>
      <c r="BC67" s="26" t="e">
        <f>+T67-#REF!</f>
        <v>#REF!</v>
      </c>
    </row>
    <row r="68" spans="1:55" outlineLevel="1">
      <c r="A68" s="63">
        <v>53200</v>
      </c>
      <c r="B68" s="8" t="str">
        <f t="shared" si="76"/>
        <v>01-53200</v>
      </c>
      <c r="C68" s="8" t="str">
        <f t="shared" si="76"/>
        <v>02-53200</v>
      </c>
      <c r="D68" s="8" t="str">
        <f t="shared" si="76"/>
        <v>04-53200</v>
      </c>
      <c r="E68" s="8" t="str">
        <f t="shared" si="76"/>
        <v>06-53200</v>
      </c>
      <c r="F68" s="8" t="str">
        <f t="shared" si="76"/>
        <v>07-53200</v>
      </c>
      <c r="G68" s="8" t="str">
        <f t="shared" si="76"/>
        <v>08-53200</v>
      </c>
      <c r="H68" s="8" t="str">
        <f t="shared" si="76"/>
        <v>09-53200</v>
      </c>
      <c r="I68" s="8" t="str">
        <f t="shared" si="77"/>
        <v>10-53200</v>
      </c>
      <c r="J68" s="8" t="str">
        <f t="shared" si="77"/>
        <v>11-53200</v>
      </c>
      <c r="K68" s="8" t="str">
        <f t="shared" si="77"/>
        <v>12-53200</v>
      </c>
      <c r="L68" s="8" t="str">
        <f t="shared" si="77"/>
        <v>15-53200</v>
      </c>
      <c r="M68" s="8" t="str">
        <f t="shared" si="77"/>
        <v>16-53200</v>
      </c>
      <c r="N68" s="8"/>
      <c r="O68" s="8">
        <f>+A68</f>
        <v>53200</v>
      </c>
      <c r="P68" s="4"/>
      <c r="Q68" t="e">
        <f>VLOOKUP(A68,LookupB,2,FALSE)</f>
        <v>#NAME?</v>
      </c>
      <c r="S68" s="218" t="e">
        <f t="shared" si="60"/>
        <v>#REF!</v>
      </c>
      <c r="T68" s="218" t="e">
        <f t="shared" si="61"/>
        <v>#REF!</v>
      </c>
      <c r="U68" s="218" t="e">
        <f t="shared" si="62"/>
        <v>#REF!</v>
      </c>
      <c r="V68" s="83" t="e">
        <f>IF(S68+T68=0,0,IF(S68=0,"    100.0%",IF(U68=0,"      0.0%",+U68/S68)))</f>
        <v>#REF!</v>
      </c>
      <c r="X68" s="10" t="e">
        <f>'Unit Compare rollup'!O68</f>
        <v>#REF!</v>
      </c>
      <c r="Y68" s="10" t="e">
        <f>'Unit Compare rollup'!P68</f>
        <v>#REF!</v>
      </c>
      <c r="Z68" s="10" t="e">
        <f>+Y68-X68</f>
        <v>#REF!</v>
      </c>
      <c r="AA68" s="83" t="e">
        <f>IF(X68+Y68=0,0,IF(X68=0,"    100.0%",IF(Z68=0,"      0.0%",+Z68/X68)))</f>
        <v>#REF!</v>
      </c>
      <c r="AC68" s="10" t="e">
        <f>'Unit Compare rollup'!Y68</f>
        <v>#REF!</v>
      </c>
      <c r="AD68" s="10" t="e">
        <f>'Unit Compare rollup'!Z68</f>
        <v>#REF!</v>
      </c>
      <c r="AE68" s="10" t="e">
        <f>+AD68-AC68</f>
        <v>#REF!</v>
      </c>
      <c r="AF68" s="83" t="e">
        <f>IF(AC68+AD68=0,0,IF(AC68=0,"    100.0%",IF(AE68=0,"      0.0%",+AE68/AC68)))</f>
        <v>#REF!</v>
      </c>
      <c r="AH68" s="10" t="e">
        <f>'Unit Compare rollup'!AI68</f>
        <v>#REF!</v>
      </c>
      <c r="AI68" s="10" t="e">
        <f>'Unit Compare rollup'!AJ68</f>
        <v>#REF!</v>
      </c>
      <c r="AJ68" s="10" t="e">
        <f>+AI68-AH68</f>
        <v>#REF!</v>
      </c>
      <c r="AK68" s="83" t="e">
        <f>IF(AH68+AI68=0,0,IF(AH68=0,"    100.0%",IF(AJ68=0,"      0.0%",+AJ68/AH68)))</f>
        <v>#REF!</v>
      </c>
      <c r="AM68" s="10" t="e">
        <f>'Unit Compare rollup'!AS68</f>
        <v>#REF!</v>
      </c>
      <c r="AN68" s="10" t="e">
        <f>'Unit Compare rollup'!AT68</f>
        <v>#REF!</v>
      </c>
      <c r="AO68" s="10" t="e">
        <f>+AN68-AM68</f>
        <v>#REF!</v>
      </c>
      <c r="AP68" s="83" t="e">
        <f>IF(AM68+AN68=0,0,IF(AM68=0,"    100.0%",IF(AO68=0,"      0.0%",+AO68/AM68)))</f>
        <v>#REF!</v>
      </c>
      <c r="AR68" s="10" t="e">
        <f>'Unit Compare rollup'!BC68</f>
        <v>#REF!</v>
      </c>
      <c r="AS68" s="10" t="e">
        <f>'Unit Compare rollup'!BD68</f>
        <v>#REF!</v>
      </c>
      <c r="AT68" s="10" t="e">
        <f>+AS68-AR68</f>
        <v>#REF!</v>
      </c>
      <c r="AU68" s="83" t="e">
        <f>IF(AR68+AS68=0,0,IF(AR68=0,"    100.0%",IF(AT68=0,"      0.0%",+AT68/AR68)))</f>
        <v>#REF!</v>
      </c>
      <c r="AW68" s="10" t="e">
        <f>'Unit Compare rollup'!BM68</f>
        <v>#REF!</v>
      </c>
      <c r="AX68" s="10" t="e">
        <f>'Unit Compare rollup'!BN68</f>
        <v>#REF!</v>
      </c>
      <c r="AY68" s="10" t="e">
        <f>+AX68-AW68</f>
        <v>#REF!</v>
      </c>
      <c r="AZ68" s="83" t="e">
        <f>IF(AW68+AX68=0,0,IF(AW68=0,"    100.0%",IF(AY68=0,"      0.0%",+AY68/AW68)))</f>
        <v>#REF!</v>
      </c>
      <c r="BC68" s="26" t="e">
        <f>+T68-#REF!</f>
        <v>#REF!</v>
      </c>
    </row>
    <row r="69" spans="1:55" outlineLevel="1">
      <c r="A69" s="63">
        <v>53310</v>
      </c>
      <c r="B69" s="8" t="str">
        <f t="shared" si="76"/>
        <v>01-53310</v>
      </c>
      <c r="C69" s="8" t="str">
        <f t="shared" si="76"/>
        <v>02-53310</v>
      </c>
      <c r="D69" s="8" t="str">
        <f t="shared" si="76"/>
        <v>04-53310</v>
      </c>
      <c r="E69" s="8" t="str">
        <f t="shared" si="76"/>
        <v>06-53310</v>
      </c>
      <c r="F69" s="8" t="str">
        <f t="shared" si="76"/>
        <v>07-53310</v>
      </c>
      <c r="G69" s="8" t="str">
        <f t="shared" si="76"/>
        <v>08-53310</v>
      </c>
      <c r="H69" s="8" t="str">
        <f t="shared" si="76"/>
        <v>09-53310</v>
      </c>
      <c r="I69" s="8" t="str">
        <f t="shared" si="77"/>
        <v>10-53310</v>
      </c>
      <c r="J69" s="8" t="str">
        <f t="shared" si="77"/>
        <v>11-53310</v>
      </c>
      <c r="K69" s="8" t="str">
        <f t="shared" si="77"/>
        <v>12-53310</v>
      </c>
      <c r="L69" s="8" t="str">
        <f t="shared" si="77"/>
        <v>15-53310</v>
      </c>
      <c r="M69" s="8" t="str">
        <f t="shared" si="77"/>
        <v>16-53310</v>
      </c>
      <c r="N69" s="8"/>
      <c r="O69" s="8">
        <f t="shared" si="58"/>
        <v>53310</v>
      </c>
      <c r="P69" s="4"/>
      <c r="Q69" t="e">
        <f t="shared" si="59"/>
        <v>#NAME?</v>
      </c>
      <c r="S69" s="218" t="e">
        <f t="shared" si="60"/>
        <v>#REF!</v>
      </c>
      <c r="T69" s="218" t="e">
        <f t="shared" si="61"/>
        <v>#REF!</v>
      </c>
      <c r="U69" s="218" t="e">
        <f t="shared" si="62"/>
        <v>#REF!</v>
      </c>
      <c r="V69" s="83" t="e">
        <f t="shared" si="63"/>
        <v>#REF!</v>
      </c>
      <c r="X69" s="10" t="e">
        <f>'Unit Compare rollup'!O69</f>
        <v>#REF!</v>
      </c>
      <c r="Y69" s="10" t="e">
        <f>'Unit Compare rollup'!P69</f>
        <v>#REF!</v>
      </c>
      <c r="Z69" s="10" t="e">
        <f t="shared" si="64"/>
        <v>#REF!</v>
      </c>
      <c r="AA69" s="83" t="e">
        <f t="shared" si="65"/>
        <v>#REF!</v>
      </c>
      <c r="AC69" s="10" t="e">
        <f>'Unit Compare rollup'!Y69</f>
        <v>#REF!</v>
      </c>
      <c r="AD69" s="10" t="e">
        <f>'Unit Compare rollup'!Z69</f>
        <v>#REF!</v>
      </c>
      <c r="AE69" s="10" t="e">
        <f t="shared" si="66"/>
        <v>#REF!</v>
      </c>
      <c r="AF69" s="83" t="e">
        <f t="shared" si="67"/>
        <v>#REF!</v>
      </c>
      <c r="AH69" s="10" t="e">
        <f>'Unit Compare rollup'!AI69</f>
        <v>#REF!</v>
      </c>
      <c r="AI69" s="10" t="e">
        <f>'Unit Compare rollup'!AJ69</f>
        <v>#REF!</v>
      </c>
      <c r="AJ69" s="10" t="e">
        <f t="shared" si="68"/>
        <v>#REF!</v>
      </c>
      <c r="AK69" s="83" t="e">
        <f t="shared" si="69"/>
        <v>#REF!</v>
      </c>
      <c r="AM69" s="10" t="e">
        <f>'Unit Compare rollup'!AS69</f>
        <v>#REF!</v>
      </c>
      <c r="AN69" s="10" t="e">
        <f>'Unit Compare rollup'!AT69</f>
        <v>#REF!</v>
      </c>
      <c r="AO69" s="10" t="e">
        <f t="shared" si="70"/>
        <v>#REF!</v>
      </c>
      <c r="AP69" s="83" t="e">
        <f t="shared" ref="AP69:AP88" si="78">IF(AM69+AN69=0,0,IF(AM69=0,"    100.0%",IF(AO69=0,"      0.0%",+AO69/AM69)))</f>
        <v>#REF!</v>
      </c>
      <c r="AR69" s="10" t="e">
        <f>'Unit Compare rollup'!BC69</f>
        <v>#REF!</v>
      </c>
      <c r="AS69" s="10" t="e">
        <f>'Unit Compare rollup'!BD69</f>
        <v>#REF!</v>
      </c>
      <c r="AT69" s="10" t="e">
        <f t="shared" ref="AT69:AT88" si="79">+AS69-AR69</f>
        <v>#REF!</v>
      </c>
      <c r="AU69" s="83" t="e">
        <f t="shared" ref="AU69:AU85" si="80">IF(AR69+AS69=0,0,IF(AR69=0,"    100.0%",IF(AT69=0,"      0.0%",+AT69/AR69)))</f>
        <v>#REF!</v>
      </c>
      <c r="AW69" s="10" t="e">
        <f>'Unit Compare rollup'!BM69</f>
        <v>#REF!</v>
      </c>
      <c r="AX69" s="10" t="e">
        <f>'Unit Compare rollup'!BN69</f>
        <v>#REF!</v>
      </c>
      <c r="AY69" s="10" t="e">
        <f t="shared" ref="AY69:AY88" si="81">+AX69-AW69</f>
        <v>#REF!</v>
      </c>
      <c r="AZ69" s="83" t="e">
        <f t="shared" ref="AZ69:AZ85" si="82">IF(AW69+AX69=0,0,IF(AW69=0,"    100.0%",IF(AY69=0,"      0.0%",+AY69/AW69)))</f>
        <v>#REF!</v>
      </c>
      <c r="BC69" s="26" t="e">
        <f>+T69-#REF!</f>
        <v>#REF!</v>
      </c>
    </row>
    <row r="70" spans="1:55" outlineLevel="1">
      <c r="A70" s="63">
        <v>53320</v>
      </c>
      <c r="B70" s="8" t="str">
        <f t="shared" si="76"/>
        <v>01-53320</v>
      </c>
      <c r="C70" s="8" t="str">
        <f t="shared" si="76"/>
        <v>02-53320</v>
      </c>
      <c r="D70" s="8" t="str">
        <f t="shared" si="76"/>
        <v>04-53320</v>
      </c>
      <c r="E70" s="8" t="str">
        <f t="shared" si="76"/>
        <v>06-53320</v>
      </c>
      <c r="F70" s="8" t="str">
        <f t="shared" si="76"/>
        <v>07-53320</v>
      </c>
      <c r="G70" s="8" t="str">
        <f t="shared" si="76"/>
        <v>08-53320</v>
      </c>
      <c r="H70" s="8" t="str">
        <f t="shared" si="76"/>
        <v>09-53320</v>
      </c>
      <c r="I70" s="8" t="str">
        <f t="shared" si="77"/>
        <v>10-53320</v>
      </c>
      <c r="J70" s="8" t="str">
        <f t="shared" si="77"/>
        <v>11-53320</v>
      </c>
      <c r="K70" s="8" t="str">
        <f t="shared" si="77"/>
        <v>12-53320</v>
      </c>
      <c r="L70" s="8" t="str">
        <f t="shared" si="77"/>
        <v>15-53320</v>
      </c>
      <c r="M70" s="8" t="str">
        <f t="shared" si="77"/>
        <v>16-53320</v>
      </c>
      <c r="N70" s="8"/>
      <c r="O70" s="8">
        <f t="shared" si="58"/>
        <v>53320</v>
      </c>
      <c r="P70" s="4"/>
      <c r="Q70" t="e">
        <f t="shared" si="59"/>
        <v>#NAME?</v>
      </c>
      <c r="S70" s="218" t="e">
        <f t="shared" si="60"/>
        <v>#REF!</v>
      </c>
      <c r="T70" s="218" t="e">
        <f t="shared" si="61"/>
        <v>#REF!</v>
      </c>
      <c r="U70" s="218" t="e">
        <f t="shared" si="62"/>
        <v>#REF!</v>
      </c>
      <c r="V70" s="83" t="e">
        <f t="shared" si="63"/>
        <v>#REF!</v>
      </c>
      <c r="X70" s="10" t="e">
        <f>'Unit Compare rollup'!O70</f>
        <v>#REF!</v>
      </c>
      <c r="Y70" s="10" t="e">
        <f>'Unit Compare rollup'!P70</f>
        <v>#REF!</v>
      </c>
      <c r="Z70" s="10" t="e">
        <f t="shared" si="64"/>
        <v>#REF!</v>
      </c>
      <c r="AA70" s="83" t="e">
        <f t="shared" si="65"/>
        <v>#REF!</v>
      </c>
      <c r="AC70" s="10" t="e">
        <f>'Unit Compare rollup'!Y70</f>
        <v>#REF!</v>
      </c>
      <c r="AD70" s="10" t="e">
        <f>'Unit Compare rollup'!Z70</f>
        <v>#REF!</v>
      </c>
      <c r="AE70" s="10" t="e">
        <f t="shared" si="66"/>
        <v>#REF!</v>
      </c>
      <c r="AF70" s="83" t="e">
        <f t="shared" si="67"/>
        <v>#REF!</v>
      </c>
      <c r="AH70" s="10" t="e">
        <f>'Unit Compare rollup'!AI70</f>
        <v>#REF!</v>
      </c>
      <c r="AI70" s="10" t="e">
        <f>'Unit Compare rollup'!AJ70</f>
        <v>#REF!</v>
      </c>
      <c r="AJ70" s="10" t="e">
        <f t="shared" si="68"/>
        <v>#REF!</v>
      </c>
      <c r="AK70" s="83" t="e">
        <f t="shared" si="69"/>
        <v>#REF!</v>
      </c>
      <c r="AM70" s="10" t="e">
        <f>'Unit Compare rollup'!AS70</f>
        <v>#REF!</v>
      </c>
      <c r="AN70" s="10" t="e">
        <f>'Unit Compare rollup'!AT70</f>
        <v>#REF!</v>
      </c>
      <c r="AO70" s="10" t="e">
        <f t="shared" si="70"/>
        <v>#REF!</v>
      </c>
      <c r="AP70" s="83" t="e">
        <f t="shared" si="78"/>
        <v>#REF!</v>
      </c>
      <c r="AR70" s="10" t="e">
        <f>'Unit Compare rollup'!BC70</f>
        <v>#REF!</v>
      </c>
      <c r="AS70" s="10" t="e">
        <f>'Unit Compare rollup'!BD70</f>
        <v>#REF!</v>
      </c>
      <c r="AT70" s="10" t="e">
        <f t="shared" si="79"/>
        <v>#REF!</v>
      </c>
      <c r="AU70" s="83" t="e">
        <f t="shared" si="80"/>
        <v>#REF!</v>
      </c>
      <c r="AW70" s="10" t="e">
        <f>'Unit Compare rollup'!BM70</f>
        <v>#REF!</v>
      </c>
      <c r="AX70" s="10" t="e">
        <f>'Unit Compare rollup'!BN70</f>
        <v>#REF!</v>
      </c>
      <c r="AY70" s="10" t="e">
        <f t="shared" si="81"/>
        <v>#REF!</v>
      </c>
      <c r="AZ70" s="83" t="e">
        <f t="shared" si="82"/>
        <v>#REF!</v>
      </c>
      <c r="BC70" s="26" t="e">
        <f>+T70-#REF!</f>
        <v>#REF!</v>
      </c>
    </row>
    <row r="71" spans="1:55" outlineLevel="1">
      <c r="A71" s="63">
        <v>53330</v>
      </c>
      <c r="B71" s="8" t="str">
        <f t="shared" si="76"/>
        <v>01-53330</v>
      </c>
      <c r="C71" s="8" t="str">
        <f t="shared" si="76"/>
        <v>02-53330</v>
      </c>
      <c r="D71" s="8" t="str">
        <f t="shared" si="76"/>
        <v>04-53330</v>
      </c>
      <c r="E71" s="8" t="str">
        <f t="shared" si="76"/>
        <v>06-53330</v>
      </c>
      <c r="F71" s="8" t="str">
        <f t="shared" si="76"/>
        <v>07-53330</v>
      </c>
      <c r="G71" s="8" t="str">
        <f t="shared" si="76"/>
        <v>08-53330</v>
      </c>
      <c r="H71" s="8" t="str">
        <f t="shared" si="76"/>
        <v>09-53330</v>
      </c>
      <c r="I71" s="8" t="str">
        <f t="shared" si="77"/>
        <v>10-53330</v>
      </c>
      <c r="J71" s="8" t="str">
        <f t="shared" si="77"/>
        <v>11-53330</v>
      </c>
      <c r="K71" s="8" t="str">
        <f t="shared" si="77"/>
        <v>12-53330</v>
      </c>
      <c r="L71" s="8" t="str">
        <f t="shared" si="77"/>
        <v>15-53330</v>
      </c>
      <c r="M71" s="8" t="str">
        <f t="shared" si="77"/>
        <v>16-53330</v>
      </c>
      <c r="N71" s="8"/>
      <c r="O71" s="8">
        <f t="shared" si="58"/>
        <v>53330</v>
      </c>
      <c r="P71" s="4"/>
      <c r="Q71" t="e">
        <f t="shared" si="59"/>
        <v>#NAME?</v>
      </c>
      <c r="S71" s="218" t="e">
        <f t="shared" si="60"/>
        <v>#REF!</v>
      </c>
      <c r="T71" s="218" t="e">
        <f t="shared" si="61"/>
        <v>#REF!</v>
      </c>
      <c r="U71" s="218" t="e">
        <f t="shared" si="62"/>
        <v>#REF!</v>
      </c>
      <c r="V71" s="83" t="e">
        <f t="shared" si="63"/>
        <v>#REF!</v>
      </c>
      <c r="X71" s="10" t="e">
        <f>'Unit Compare rollup'!O71</f>
        <v>#REF!</v>
      </c>
      <c r="Y71" s="10" t="e">
        <f>'Unit Compare rollup'!P71</f>
        <v>#REF!</v>
      </c>
      <c r="Z71" s="10" t="e">
        <f t="shared" si="64"/>
        <v>#REF!</v>
      </c>
      <c r="AA71" s="83" t="e">
        <f t="shared" si="65"/>
        <v>#REF!</v>
      </c>
      <c r="AC71" s="10" t="e">
        <f>'Unit Compare rollup'!Y71</f>
        <v>#REF!</v>
      </c>
      <c r="AD71" s="10" t="e">
        <f>'Unit Compare rollup'!Z71</f>
        <v>#REF!</v>
      </c>
      <c r="AE71" s="10" t="e">
        <f t="shared" si="66"/>
        <v>#REF!</v>
      </c>
      <c r="AF71" s="83" t="e">
        <f t="shared" si="67"/>
        <v>#REF!</v>
      </c>
      <c r="AH71" s="10" t="e">
        <f>'Unit Compare rollup'!AI71</f>
        <v>#REF!</v>
      </c>
      <c r="AI71" s="10" t="e">
        <f>'Unit Compare rollup'!AJ71</f>
        <v>#REF!</v>
      </c>
      <c r="AJ71" s="10" t="e">
        <f t="shared" si="68"/>
        <v>#REF!</v>
      </c>
      <c r="AK71" s="83" t="e">
        <f t="shared" si="69"/>
        <v>#REF!</v>
      </c>
      <c r="AM71" s="10" t="e">
        <f>'Unit Compare rollup'!AS71</f>
        <v>#REF!</v>
      </c>
      <c r="AN71" s="10" t="e">
        <f>'Unit Compare rollup'!AT71</f>
        <v>#REF!</v>
      </c>
      <c r="AO71" s="10" t="e">
        <f t="shared" si="70"/>
        <v>#REF!</v>
      </c>
      <c r="AP71" s="83" t="e">
        <f t="shared" si="78"/>
        <v>#REF!</v>
      </c>
      <c r="AR71" s="10" t="e">
        <f>'Unit Compare rollup'!BC71</f>
        <v>#REF!</v>
      </c>
      <c r="AS71" s="10" t="e">
        <f>'Unit Compare rollup'!BD71</f>
        <v>#REF!</v>
      </c>
      <c r="AT71" s="10" t="e">
        <f t="shared" si="79"/>
        <v>#REF!</v>
      </c>
      <c r="AU71" s="83" t="e">
        <f t="shared" si="80"/>
        <v>#REF!</v>
      </c>
      <c r="AW71" s="10" t="e">
        <f>'Unit Compare rollup'!BM71</f>
        <v>#REF!</v>
      </c>
      <c r="AX71" s="10" t="e">
        <f>'Unit Compare rollup'!BN71</f>
        <v>#REF!</v>
      </c>
      <c r="AY71" s="10" t="e">
        <f t="shared" si="81"/>
        <v>#REF!</v>
      </c>
      <c r="AZ71" s="83" t="e">
        <f t="shared" si="82"/>
        <v>#REF!</v>
      </c>
      <c r="BC71" s="26" t="e">
        <f>+T71-#REF!</f>
        <v>#REF!</v>
      </c>
    </row>
    <row r="72" spans="1:55" outlineLevel="1">
      <c r="A72" s="63">
        <v>53400</v>
      </c>
      <c r="B72" s="8" t="str">
        <f t="shared" si="76"/>
        <v>01-53400</v>
      </c>
      <c r="C72" s="8" t="str">
        <f t="shared" si="76"/>
        <v>02-53400</v>
      </c>
      <c r="D72" s="8" t="str">
        <f t="shared" si="76"/>
        <v>04-53400</v>
      </c>
      <c r="E72" s="8" t="str">
        <f t="shared" si="76"/>
        <v>06-53400</v>
      </c>
      <c r="F72" s="8" t="str">
        <f t="shared" si="76"/>
        <v>07-53400</v>
      </c>
      <c r="G72" s="8" t="str">
        <f t="shared" si="76"/>
        <v>08-53400</v>
      </c>
      <c r="H72" s="8" t="str">
        <f t="shared" si="76"/>
        <v>09-53400</v>
      </c>
      <c r="I72" s="8" t="str">
        <f t="shared" si="77"/>
        <v>10-53400</v>
      </c>
      <c r="J72" s="8" t="str">
        <f t="shared" si="77"/>
        <v>11-53400</v>
      </c>
      <c r="K72" s="8" t="str">
        <f t="shared" si="77"/>
        <v>12-53400</v>
      </c>
      <c r="L72" s="8" t="str">
        <f t="shared" si="77"/>
        <v>15-53400</v>
      </c>
      <c r="M72" s="8" t="str">
        <f t="shared" si="77"/>
        <v>16-53400</v>
      </c>
      <c r="N72" s="8"/>
      <c r="O72" s="8">
        <f t="shared" si="58"/>
        <v>53400</v>
      </c>
      <c r="P72" s="4"/>
      <c r="Q72" t="e">
        <f t="shared" si="59"/>
        <v>#NAME?</v>
      </c>
      <c r="S72" s="218" t="e">
        <f t="shared" si="60"/>
        <v>#REF!</v>
      </c>
      <c r="T72" s="218" t="e">
        <f t="shared" si="61"/>
        <v>#REF!</v>
      </c>
      <c r="U72" s="218" t="e">
        <f t="shared" si="62"/>
        <v>#REF!</v>
      </c>
      <c r="V72" s="83" t="e">
        <f t="shared" si="63"/>
        <v>#REF!</v>
      </c>
      <c r="X72" s="10" t="e">
        <f>'Unit Compare rollup'!O72</f>
        <v>#REF!</v>
      </c>
      <c r="Y72" s="10" t="e">
        <f>'Unit Compare rollup'!P72</f>
        <v>#REF!</v>
      </c>
      <c r="Z72" s="10" t="e">
        <f t="shared" si="64"/>
        <v>#REF!</v>
      </c>
      <c r="AA72" s="83" t="e">
        <f t="shared" si="65"/>
        <v>#REF!</v>
      </c>
      <c r="AC72" s="10" t="e">
        <f>'Unit Compare rollup'!Y72</f>
        <v>#REF!</v>
      </c>
      <c r="AD72" s="10" t="e">
        <f>'Unit Compare rollup'!Z72</f>
        <v>#REF!</v>
      </c>
      <c r="AE72" s="10" t="e">
        <f t="shared" si="66"/>
        <v>#REF!</v>
      </c>
      <c r="AF72" s="83" t="e">
        <f t="shared" si="67"/>
        <v>#REF!</v>
      </c>
      <c r="AH72" s="10" t="e">
        <f>'Unit Compare rollup'!AI72</f>
        <v>#REF!</v>
      </c>
      <c r="AI72" s="10" t="e">
        <f>'Unit Compare rollup'!AJ72</f>
        <v>#REF!</v>
      </c>
      <c r="AJ72" s="10" t="e">
        <f t="shared" si="68"/>
        <v>#REF!</v>
      </c>
      <c r="AK72" s="83" t="e">
        <f t="shared" si="69"/>
        <v>#REF!</v>
      </c>
      <c r="AM72" s="10" t="e">
        <f>'Unit Compare rollup'!AS72</f>
        <v>#REF!</v>
      </c>
      <c r="AN72" s="10" t="e">
        <f>'Unit Compare rollup'!AT72</f>
        <v>#REF!</v>
      </c>
      <c r="AO72" s="10" t="e">
        <f t="shared" si="70"/>
        <v>#REF!</v>
      </c>
      <c r="AP72" s="83" t="e">
        <f t="shared" si="78"/>
        <v>#REF!</v>
      </c>
      <c r="AR72" s="10" t="e">
        <f>'Unit Compare rollup'!BC72</f>
        <v>#REF!</v>
      </c>
      <c r="AS72" s="10" t="e">
        <f>'Unit Compare rollup'!BD72</f>
        <v>#REF!</v>
      </c>
      <c r="AT72" s="10" t="e">
        <f t="shared" si="79"/>
        <v>#REF!</v>
      </c>
      <c r="AU72" s="83" t="e">
        <f t="shared" si="80"/>
        <v>#REF!</v>
      </c>
      <c r="AW72" s="10" t="e">
        <f>'Unit Compare rollup'!BM72</f>
        <v>#REF!</v>
      </c>
      <c r="AX72" s="10" t="e">
        <f>'Unit Compare rollup'!BN72</f>
        <v>#REF!</v>
      </c>
      <c r="AY72" s="10" t="e">
        <f t="shared" si="81"/>
        <v>#REF!</v>
      </c>
      <c r="AZ72" s="83" t="e">
        <f t="shared" si="82"/>
        <v>#REF!</v>
      </c>
      <c r="BC72" s="26" t="e">
        <f>+T72-#REF!</f>
        <v>#REF!</v>
      </c>
    </row>
    <row r="73" spans="1:55" outlineLevel="1">
      <c r="A73" s="63">
        <v>53500</v>
      </c>
      <c r="B73" s="8" t="str">
        <f t="shared" si="76"/>
        <v>01-53500</v>
      </c>
      <c r="C73" s="8" t="str">
        <f t="shared" si="76"/>
        <v>02-53500</v>
      </c>
      <c r="D73" s="8" t="str">
        <f t="shared" si="76"/>
        <v>04-53500</v>
      </c>
      <c r="E73" s="8" t="str">
        <f t="shared" si="76"/>
        <v>06-53500</v>
      </c>
      <c r="F73" s="8" t="str">
        <f t="shared" si="76"/>
        <v>07-53500</v>
      </c>
      <c r="G73" s="8" t="str">
        <f t="shared" si="76"/>
        <v>08-53500</v>
      </c>
      <c r="H73" s="8" t="str">
        <f t="shared" si="76"/>
        <v>09-53500</v>
      </c>
      <c r="I73" s="8" t="str">
        <f t="shared" si="77"/>
        <v>10-53500</v>
      </c>
      <c r="J73" s="8" t="str">
        <f t="shared" si="77"/>
        <v>11-53500</v>
      </c>
      <c r="K73" s="8" t="str">
        <f t="shared" si="77"/>
        <v>12-53500</v>
      </c>
      <c r="L73" s="8" t="str">
        <f t="shared" si="77"/>
        <v>15-53500</v>
      </c>
      <c r="M73" s="8" t="str">
        <f t="shared" si="77"/>
        <v>16-53500</v>
      </c>
      <c r="N73" s="8"/>
      <c r="O73" s="8">
        <f t="shared" si="58"/>
        <v>53500</v>
      </c>
      <c r="P73" s="4"/>
      <c r="Q73" t="e">
        <f t="shared" si="59"/>
        <v>#NAME?</v>
      </c>
      <c r="S73" s="218" t="e">
        <f t="shared" si="60"/>
        <v>#REF!</v>
      </c>
      <c r="T73" s="218" t="e">
        <f t="shared" si="61"/>
        <v>#REF!</v>
      </c>
      <c r="U73" s="218" t="e">
        <f t="shared" si="62"/>
        <v>#REF!</v>
      </c>
      <c r="V73" s="83" t="e">
        <f t="shared" si="63"/>
        <v>#REF!</v>
      </c>
      <c r="X73" s="10" t="e">
        <f>'Unit Compare rollup'!O73</f>
        <v>#REF!</v>
      </c>
      <c r="Y73" s="10" t="e">
        <f>'Unit Compare rollup'!P73</f>
        <v>#REF!</v>
      </c>
      <c r="Z73" s="10" t="e">
        <f t="shared" si="64"/>
        <v>#REF!</v>
      </c>
      <c r="AA73" s="83" t="e">
        <f t="shared" si="65"/>
        <v>#REF!</v>
      </c>
      <c r="AC73" s="10" t="e">
        <f>'Unit Compare rollup'!Y73</f>
        <v>#REF!</v>
      </c>
      <c r="AD73" s="10" t="e">
        <f>'Unit Compare rollup'!Z73</f>
        <v>#REF!</v>
      </c>
      <c r="AE73" s="10" t="e">
        <f t="shared" si="66"/>
        <v>#REF!</v>
      </c>
      <c r="AF73" s="83" t="e">
        <f t="shared" si="67"/>
        <v>#REF!</v>
      </c>
      <c r="AH73" s="10" t="e">
        <f>'Unit Compare rollup'!AI73</f>
        <v>#REF!</v>
      </c>
      <c r="AI73" s="10" t="e">
        <f>'Unit Compare rollup'!AJ73</f>
        <v>#REF!</v>
      </c>
      <c r="AJ73" s="10" t="e">
        <f t="shared" si="68"/>
        <v>#REF!</v>
      </c>
      <c r="AK73" s="83" t="e">
        <f t="shared" si="69"/>
        <v>#REF!</v>
      </c>
      <c r="AM73" s="10" t="e">
        <f>'Unit Compare rollup'!AS73</f>
        <v>#REF!</v>
      </c>
      <c r="AN73" s="10" t="e">
        <f>'Unit Compare rollup'!AT73</f>
        <v>#REF!</v>
      </c>
      <c r="AO73" s="10" t="e">
        <f t="shared" si="70"/>
        <v>#REF!</v>
      </c>
      <c r="AP73" s="83" t="e">
        <f t="shared" si="78"/>
        <v>#REF!</v>
      </c>
      <c r="AR73" s="10" t="e">
        <f>'Unit Compare rollup'!BC73</f>
        <v>#REF!</v>
      </c>
      <c r="AS73" s="10" t="e">
        <f>'Unit Compare rollup'!BD73</f>
        <v>#REF!</v>
      </c>
      <c r="AT73" s="10" t="e">
        <f t="shared" si="79"/>
        <v>#REF!</v>
      </c>
      <c r="AU73" s="83" t="e">
        <f t="shared" si="80"/>
        <v>#REF!</v>
      </c>
      <c r="AW73" s="10" t="e">
        <f>'Unit Compare rollup'!BM73</f>
        <v>#REF!</v>
      </c>
      <c r="AX73" s="10" t="e">
        <f>'Unit Compare rollup'!BN73</f>
        <v>#REF!</v>
      </c>
      <c r="AY73" s="10" t="e">
        <f t="shared" si="81"/>
        <v>#REF!</v>
      </c>
      <c r="AZ73" s="83" t="e">
        <f t="shared" si="82"/>
        <v>#REF!</v>
      </c>
      <c r="BC73" s="26" t="e">
        <f>+T73-#REF!</f>
        <v>#REF!</v>
      </c>
    </row>
    <row r="74" spans="1:55" outlineLevel="1">
      <c r="A74" s="63">
        <v>53550</v>
      </c>
      <c r="B74" s="8" t="str">
        <f t="shared" si="76"/>
        <v>01-53550</v>
      </c>
      <c r="C74" s="8" t="str">
        <f t="shared" si="76"/>
        <v>02-53550</v>
      </c>
      <c r="D74" s="8" t="str">
        <f t="shared" si="76"/>
        <v>04-53550</v>
      </c>
      <c r="E74" s="8" t="str">
        <f t="shared" si="76"/>
        <v>06-53550</v>
      </c>
      <c r="F74" s="8" t="str">
        <f t="shared" si="76"/>
        <v>07-53550</v>
      </c>
      <c r="G74" s="8" t="str">
        <f t="shared" si="76"/>
        <v>08-53550</v>
      </c>
      <c r="H74" s="8" t="str">
        <f t="shared" si="76"/>
        <v>09-53550</v>
      </c>
      <c r="I74" s="8" t="str">
        <f t="shared" si="77"/>
        <v>10-53550</v>
      </c>
      <c r="J74" s="8" t="str">
        <f t="shared" si="77"/>
        <v>11-53550</v>
      </c>
      <c r="K74" s="8" t="str">
        <f t="shared" si="77"/>
        <v>12-53550</v>
      </c>
      <c r="L74" s="8" t="str">
        <f t="shared" si="77"/>
        <v>15-53550</v>
      </c>
      <c r="M74" s="8" t="str">
        <f t="shared" si="77"/>
        <v>16-53550</v>
      </c>
      <c r="N74" s="8"/>
      <c r="O74" s="8">
        <f t="shared" si="58"/>
        <v>53550</v>
      </c>
      <c r="P74" s="4"/>
      <c r="Q74" t="e">
        <f t="shared" si="59"/>
        <v>#NAME?</v>
      </c>
      <c r="S74" s="218" t="e">
        <f t="shared" si="60"/>
        <v>#REF!</v>
      </c>
      <c r="T74" s="218" t="e">
        <f t="shared" si="61"/>
        <v>#REF!</v>
      </c>
      <c r="U74" s="218" t="e">
        <f t="shared" si="62"/>
        <v>#REF!</v>
      </c>
      <c r="V74" s="83" t="e">
        <f t="shared" si="63"/>
        <v>#REF!</v>
      </c>
      <c r="X74" s="10" t="e">
        <f>'Unit Compare rollup'!O74</f>
        <v>#REF!</v>
      </c>
      <c r="Y74" s="10" t="e">
        <f>'Unit Compare rollup'!P74</f>
        <v>#REF!</v>
      </c>
      <c r="Z74" s="10" t="e">
        <f t="shared" si="64"/>
        <v>#REF!</v>
      </c>
      <c r="AA74" s="83" t="e">
        <f t="shared" si="65"/>
        <v>#REF!</v>
      </c>
      <c r="AC74" s="10" t="e">
        <f>'Unit Compare rollup'!Y74</f>
        <v>#REF!</v>
      </c>
      <c r="AD74" s="10" t="e">
        <f>'Unit Compare rollup'!Z74</f>
        <v>#REF!</v>
      </c>
      <c r="AE74" s="10" t="e">
        <f t="shared" si="66"/>
        <v>#REF!</v>
      </c>
      <c r="AF74" s="83" t="e">
        <f t="shared" si="67"/>
        <v>#REF!</v>
      </c>
      <c r="AH74" s="10" t="e">
        <f>'Unit Compare rollup'!AI74</f>
        <v>#REF!</v>
      </c>
      <c r="AI74" s="10" t="e">
        <f>'Unit Compare rollup'!AJ74</f>
        <v>#REF!</v>
      </c>
      <c r="AJ74" s="10" t="e">
        <f t="shared" si="68"/>
        <v>#REF!</v>
      </c>
      <c r="AK74" s="83" t="e">
        <f t="shared" si="69"/>
        <v>#REF!</v>
      </c>
      <c r="AM74" s="10" t="e">
        <f>'Unit Compare rollup'!AS74</f>
        <v>#REF!</v>
      </c>
      <c r="AN74" s="10" t="e">
        <f>'Unit Compare rollup'!AT74</f>
        <v>#REF!</v>
      </c>
      <c r="AO74" s="10" t="e">
        <f t="shared" si="70"/>
        <v>#REF!</v>
      </c>
      <c r="AP74" s="83" t="e">
        <f t="shared" si="78"/>
        <v>#REF!</v>
      </c>
      <c r="AR74" s="10" t="e">
        <f>'Unit Compare rollup'!BC74</f>
        <v>#REF!</v>
      </c>
      <c r="AS74" s="10" t="e">
        <f>'Unit Compare rollup'!BD74</f>
        <v>#REF!</v>
      </c>
      <c r="AT74" s="10" t="e">
        <f t="shared" si="79"/>
        <v>#REF!</v>
      </c>
      <c r="AU74" s="83" t="e">
        <f t="shared" si="80"/>
        <v>#REF!</v>
      </c>
      <c r="AW74" s="10" t="e">
        <f>'Unit Compare rollup'!BM74</f>
        <v>#REF!</v>
      </c>
      <c r="AX74" s="10" t="e">
        <f>'Unit Compare rollup'!BN74</f>
        <v>#REF!</v>
      </c>
      <c r="AY74" s="10" t="e">
        <f t="shared" si="81"/>
        <v>#REF!</v>
      </c>
      <c r="AZ74" s="83" t="e">
        <f t="shared" si="82"/>
        <v>#REF!</v>
      </c>
      <c r="BC74" s="26" t="e">
        <f>+T74-#REF!</f>
        <v>#REF!</v>
      </c>
    </row>
    <row r="75" spans="1:55" outlineLevel="1">
      <c r="A75" s="63">
        <v>53800</v>
      </c>
      <c r="B75" s="8" t="str">
        <f t="shared" si="76"/>
        <v>01-53800</v>
      </c>
      <c r="C75" s="8" t="str">
        <f t="shared" si="76"/>
        <v>02-53800</v>
      </c>
      <c r="D75" s="8" t="str">
        <f t="shared" si="76"/>
        <v>04-53800</v>
      </c>
      <c r="E75" s="8" t="str">
        <f t="shared" si="76"/>
        <v>06-53800</v>
      </c>
      <c r="F75" s="8" t="str">
        <f t="shared" si="76"/>
        <v>07-53800</v>
      </c>
      <c r="G75" s="8" t="str">
        <f t="shared" si="76"/>
        <v>08-53800</v>
      </c>
      <c r="H75" s="8" t="str">
        <f t="shared" si="76"/>
        <v>09-53800</v>
      </c>
      <c r="I75" s="8" t="str">
        <f t="shared" si="77"/>
        <v>10-53800</v>
      </c>
      <c r="J75" s="8" t="str">
        <f t="shared" si="77"/>
        <v>11-53800</v>
      </c>
      <c r="K75" s="8" t="str">
        <f t="shared" si="77"/>
        <v>12-53800</v>
      </c>
      <c r="L75" s="8" t="str">
        <f t="shared" si="77"/>
        <v>15-53800</v>
      </c>
      <c r="M75" s="8" t="str">
        <f t="shared" si="77"/>
        <v>16-53800</v>
      </c>
      <c r="N75" s="8"/>
      <c r="O75" s="8">
        <f t="shared" si="58"/>
        <v>53800</v>
      </c>
      <c r="P75" s="4"/>
      <c r="Q75" t="e">
        <f t="shared" si="59"/>
        <v>#NAME?</v>
      </c>
      <c r="S75" s="218" t="e">
        <f t="shared" si="60"/>
        <v>#REF!</v>
      </c>
      <c r="T75" s="218" t="e">
        <f t="shared" si="61"/>
        <v>#REF!</v>
      </c>
      <c r="U75" s="218" t="e">
        <f t="shared" si="62"/>
        <v>#REF!</v>
      </c>
      <c r="V75" s="83" t="e">
        <f t="shared" si="63"/>
        <v>#REF!</v>
      </c>
      <c r="X75" s="10" t="e">
        <f>'Unit Compare rollup'!O75</f>
        <v>#REF!</v>
      </c>
      <c r="Y75" s="10" t="e">
        <f>'Unit Compare rollup'!P75</f>
        <v>#REF!</v>
      </c>
      <c r="Z75" s="10" t="e">
        <f t="shared" si="64"/>
        <v>#REF!</v>
      </c>
      <c r="AA75" s="83" t="e">
        <f t="shared" si="65"/>
        <v>#REF!</v>
      </c>
      <c r="AC75" s="10" t="e">
        <f>'Unit Compare rollup'!Y75</f>
        <v>#REF!</v>
      </c>
      <c r="AD75" s="10" t="e">
        <f>'Unit Compare rollup'!Z75</f>
        <v>#REF!</v>
      </c>
      <c r="AE75" s="10" t="e">
        <f t="shared" si="66"/>
        <v>#REF!</v>
      </c>
      <c r="AF75" s="83" t="e">
        <f t="shared" si="67"/>
        <v>#REF!</v>
      </c>
      <c r="AH75" s="10" t="e">
        <f>'Unit Compare rollup'!AI75</f>
        <v>#REF!</v>
      </c>
      <c r="AI75" s="10" t="e">
        <f>'Unit Compare rollup'!AJ75</f>
        <v>#REF!</v>
      </c>
      <c r="AJ75" s="10" t="e">
        <f t="shared" si="68"/>
        <v>#REF!</v>
      </c>
      <c r="AK75" s="83" t="e">
        <f t="shared" si="69"/>
        <v>#REF!</v>
      </c>
      <c r="AM75" s="10" t="e">
        <f>'Unit Compare rollup'!AS75</f>
        <v>#REF!</v>
      </c>
      <c r="AN75" s="10" t="e">
        <f>'Unit Compare rollup'!AT75</f>
        <v>#REF!</v>
      </c>
      <c r="AO75" s="10" t="e">
        <f t="shared" si="70"/>
        <v>#REF!</v>
      </c>
      <c r="AP75" s="83" t="e">
        <f t="shared" si="78"/>
        <v>#REF!</v>
      </c>
      <c r="AR75" s="10" t="e">
        <f>'Unit Compare rollup'!BC75</f>
        <v>#REF!</v>
      </c>
      <c r="AS75" s="10" t="e">
        <f>'Unit Compare rollup'!BD75</f>
        <v>#REF!</v>
      </c>
      <c r="AT75" s="10" t="e">
        <f t="shared" si="79"/>
        <v>#REF!</v>
      </c>
      <c r="AU75" s="83" t="e">
        <f t="shared" si="80"/>
        <v>#REF!</v>
      </c>
      <c r="AW75" s="10" t="e">
        <f>'Unit Compare rollup'!BM75</f>
        <v>#REF!</v>
      </c>
      <c r="AX75" s="10" t="e">
        <f>'Unit Compare rollup'!BN75</f>
        <v>#REF!</v>
      </c>
      <c r="AY75" s="10" t="e">
        <f t="shared" si="81"/>
        <v>#REF!</v>
      </c>
      <c r="AZ75" s="83" t="e">
        <f t="shared" si="82"/>
        <v>#REF!</v>
      </c>
      <c r="BC75" s="26" t="e">
        <f>+T75-#REF!</f>
        <v>#REF!</v>
      </c>
    </row>
    <row r="76" spans="1:55" outlineLevel="1">
      <c r="A76" s="63">
        <v>53900</v>
      </c>
      <c r="B76" s="8" t="str">
        <f t="shared" si="76"/>
        <v>01-53900</v>
      </c>
      <c r="C76" s="8" t="str">
        <f t="shared" si="76"/>
        <v>02-53900</v>
      </c>
      <c r="D76" s="8" t="str">
        <f t="shared" si="76"/>
        <v>04-53900</v>
      </c>
      <c r="E76" s="8" t="str">
        <f t="shared" si="76"/>
        <v>06-53900</v>
      </c>
      <c r="F76" s="8" t="str">
        <f t="shared" si="76"/>
        <v>07-53900</v>
      </c>
      <c r="G76" s="8" t="str">
        <f t="shared" si="76"/>
        <v>08-53900</v>
      </c>
      <c r="H76" s="8" t="str">
        <f t="shared" si="76"/>
        <v>09-53900</v>
      </c>
      <c r="I76" s="8" t="str">
        <f t="shared" si="77"/>
        <v>10-53900</v>
      </c>
      <c r="J76" s="8" t="str">
        <f t="shared" si="77"/>
        <v>11-53900</v>
      </c>
      <c r="K76" s="8" t="str">
        <f t="shared" si="77"/>
        <v>12-53900</v>
      </c>
      <c r="L76" s="8" t="str">
        <f t="shared" si="77"/>
        <v>15-53900</v>
      </c>
      <c r="M76" s="8" t="str">
        <f t="shared" si="77"/>
        <v>16-53900</v>
      </c>
      <c r="N76" s="8"/>
      <c r="O76" s="8">
        <f t="shared" si="58"/>
        <v>53900</v>
      </c>
      <c r="P76" s="4"/>
      <c r="Q76" t="e">
        <f t="shared" si="59"/>
        <v>#NAME?</v>
      </c>
      <c r="S76" s="218" t="e">
        <f t="shared" si="60"/>
        <v>#REF!</v>
      </c>
      <c r="T76" s="218" t="e">
        <f t="shared" si="61"/>
        <v>#REF!</v>
      </c>
      <c r="U76" s="218" t="e">
        <f t="shared" si="62"/>
        <v>#REF!</v>
      </c>
      <c r="V76" s="83" t="e">
        <f t="shared" si="63"/>
        <v>#REF!</v>
      </c>
      <c r="X76" s="10" t="e">
        <f>'Unit Compare rollup'!O76</f>
        <v>#REF!</v>
      </c>
      <c r="Y76" s="10" t="e">
        <f>'Unit Compare rollup'!P76</f>
        <v>#REF!</v>
      </c>
      <c r="Z76" s="10" t="e">
        <f t="shared" si="64"/>
        <v>#REF!</v>
      </c>
      <c r="AA76" s="83" t="e">
        <f t="shared" si="65"/>
        <v>#REF!</v>
      </c>
      <c r="AC76" s="10" t="e">
        <f>'Unit Compare rollup'!Y76</f>
        <v>#REF!</v>
      </c>
      <c r="AD76" s="10" t="e">
        <f>'Unit Compare rollup'!Z76</f>
        <v>#REF!</v>
      </c>
      <c r="AE76" s="10" t="e">
        <f t="shared" si="66"/>
        <v>#REF!</v>
      </c>
      <c r="AF76" s="83" t="e">
        <f t="shared" si="67"/>
        <v>#REF!</v>
      </c>
      <c r="AH76" s="10" t="e">
        <f>'Unit Compare rollup'!AI76</f>
        <v>#REF!</v>
      </c>
      <c r="AI76" s="10" t="e">
        <f>'Unit Compare rollup'!AJ76</f>
        <v>#REF!</v>
      </c>
      <c r="AJ76" s="10" t="e">
        <f t="shared" si="68"/>
        <v>#REF!</v>
      </c>
      <c r="AK76" s="83" t="e">
        <f t="shared" si="69"/>
        <v>#REF!</v>
      </c>
      <c r="AM76" s="10" t="e">
        <f>'Unit Compare rollup'!AS76</f>
        <v>#REF!</v>
      </c>
      <c r="AN76" s="10" t="e">
        <f>'Unit Compare rollup'!AT76</f>
        <v>#REF!</v>
      </c>
      <c r="AO76" s="10" t="e">
        <f t="shared" si="70"/>
        <v>#REF!</v>
      </c>
      <c r="AP76" s="83" t="e">
        <f t="shared" si="78"/>
        <v>#REF!</v>
      </c>
      <c r="AR76" s="10" t="e">
        <f>'Unit Compare rollup'!BC76</f>
        <v>#REF!</v>
      </c>
      <c r="AS76" s="10" t="e">
        <f>'Unit Compare rollup'!BD76</f>
        <v>#REF!</v>
      </c>
      <c r="AT76" s="10" t="e">
        <f t="shared" si="79"/>
        <v>#REF!</v>
      </c>
      <c r="AU76" s="83" t="e">
        <f t="shared" si="80"/>
        <v>#REF!</v>
      </c>
      <c r="AW76" s="10" t="e">
        <f>'Unit Compare rollup'!BM76</f>
        <v>#REF!</v>
      </c>
      <c r="AX76" s="10" t="e">
        <f>'Unit Compare rollup'!BN76</f>
        <v>#REF!</v>
      </c>
      <c r="AY76" s="10" t="e">
        <f t="shared" si="81"/>
        <v>#REF!</v>
      </c>
      <c r="AZ76" s="83" t="e">
        <f t="shared" si="82"/>
        <v>#REF!</v>
      </c>
      <c r="BC76" s="26" t="e">
        <f>+T76-#REF!</f>
        <v>#REF!</v>
      </c>
    </row>
    <row r="77" spans="1:55" outlineLevel="1">
      <c r="A77" s="63">
        <v>54000</v>
      </c>
      <c r="B77" s="8" t="str">
        <f t="shared" si="76"/>
        <v>01-54000</v>
      </c>
      <c r="C77" s="8" t="str">
        <f t="shared" si="76"/>
        <v>02-54000</v>
      </c>
      <c r="D77" s="8" t="str">
        <f t="shared" si="76"/>
        <v>04-54000</v>
      </c>
      <c r="E77" s="8" t="str">
        <f t="shared" si="76"/>
        <v>06-54000</v>
      </c>
      <c r="F77" s="8" t="str">
        <f t="shared" si="76"/>
        <v>07-54000</v>
      </c>
      <c r="G77" s="8" t="str">
        <f t="shared" si="76"/>
        <v>08-54000</v>
      </c>
      <c r="H77" s="8" t="str">
        <f t="shared" si="76"/>
        <v>09-54000</v>
      </c>
      <c r="I77" s="8" t="str">
        <f t="shared" si="77"/>
        <v>10-54000</v>
      </c>
      <c r="J77" s="8" t="str">
        <f t="shared" si="77"/>
        <v>11-54000</v>
      </c>
      <c r="K77" s="8" t="str">
        <f t="shared" si="77"/>
        <v>12-54000</v>
      </c>
      <c r="L77" s="8" t="str">
        <f t="shared" si="77"/>
        <v>15-54000</v>
      </c>
      <c r="M77" s="8" t="str">
        <f t="shared" si="77"/>
        <v>16-54000</v>
      </c>
      <c r="N77" s="8"/>
      <c r="O77" s="8">
        <f t="shared" si="58"/>
        <v>54000</v>
      </c>
      <c r="P77" s="4"/>
      <c r="Q77" t="e">
        <f t="shared" si="59"/>
        <v>#NAME?</v>
      </c>
      <c r="S77" s="218" t="e">
        <f t="shared" si="60"/>
        <v>#REF!</v>
      </c>
      <c r="T77" s="218" t="e">
        <f t="shared" si="61"/>
        <v>#REF!</v>
      </c>
      <c r="U77" s="218" t="e">
        <f t="shared" si="62"/>
        <v>#REF!</v>
      </c>
      <c r="V77" s="83" t="e">
        <f t="shared" si="63"/>
        <v>#REF!</v>
      </c>
      <c r="X77" s="10" t="e">
        <f>'Unit Compare rollup'!O77</f>
        <v>#REF!</v>
      </c>
      <c r="Y77" s="10" t="e">
        <f>'Unit Compare rollup'!P77</f>
        <v>#REF!</v>
      </c>
      <c r="Z77" s="10" t="e">
        <f t="shared" si="64"/>
        <v>#REF!</v>
      </c>
      <c r="AA77" s="83" t="e">
        <f t="shared" si="65"/>
        <v>#REF!</v>
      </c>
      <c r="AC77" s="10" t="e">
        <f>'Unit Compare rollup'!Y77</f>
        <v>#REF!</v>
      </c>
      <c r="AD77" s="10" t="e">
        <f>'Unit Compare rollup'!Z77</f>
        <v>#REF!</v>
      </c>
      <c r="AE77" s="10" t="e">
        <f t="shared" si="66"/>
        <v>#REF!</v>
      </c>
      <c r="AF77" s="83" t="e">
        <f t="shared" si="67"/>
        <v>#REF!</v>
      </c>
      <c r="AH77" s="10" t="e">
        <f>'Unit Compare rollup'!AI77</f>
        <v>#REF!</v>
      </c>
      <c r="AI77" s="10" t="e">
        <f>'Unit Compare rollup'!AJ77</f>
        <v>#REF!</v>
      </c>
      <c r="AJ77" s="10" t="e">
        <f t="shared" si="68"/>
        <v>#REF!</v>
      </c>
      <c r="AK77" s="83" t="e">
        <f t="shared" si="69"/>
        <v>#REF!</v>
      </c>
      <c r="AM77" s="10" t="e">
        <f>'Unit Compare rollup'!AS77</f>
        <v>#REF!</v>
      </c>
      <c r="AN77" s="10" t="e">
        <f>'Unit Compare rollup'!AT77</f>
        <v>#REF!</v>
      </c>
      <c r="AO77" s="10" t="e">
        <f t="shared" si="70"/>
        <v>#REF!</v>
      </c>
      <c r="AP77" s="83" t="e">
        <f t="shared" si="78"/>
        <v>#REF!</v>
      </c>
      <c r="AR77" s="10" t="e">
        <f>'Unit Compare rollup'!BC77</f>
        <v>#REF!</v>
      </c>
      <c r="AS77" s="10" t="e">
        <f>'Unit Compare rollup'!BD77</f>
        <v>#REF!</v>
      </c>
      <c r="AT77" s="10" t="e">
        <f t="shared" si="79"/>
        <v>#REF!</v>
      </c>
      <c r="AU77" s="83" t="e">
        <f t="shared" si="80"/>
        <v>#REF!</v>
      </c>
      <c r="AW77" s="10" t="e">
        <f>'Unit Compare rollup'!BM77</f>
        <v>#REF!</v>
      </c>
      <c r="AX77" s="10" t="e">
        <f>'Unit Compare rollup'!BN77</f>
        <v>#REF!</v>
      </c>
      <c r="AY77" s="10" t="e">
        <f t="shared" si="81"/>
        <v>#REF!</v>
      </c>
      <c r="AZ77" s="83" t="e">
        <f t="shared" si="82"/>
        <v>#REF!</v>
      </c>
      <c r="BC77" s="26" t="e">
        <f>+T77-#REF!</f>
        <v>#REF!</v>
      </c>
    </row>
    <row r="78" spans="1:55" outlineLevel="1">
      <c r="A78" s="63">
        <v>54100</v>
      </c>
      <c r="B78" s="8" t="str">
        <f t="shared" ref="B78:H89" si="83">CONCATENATE("0",B$8,"-",$A78)</f>
        <v>01-54100</v>
      </c>
      <c r="C78" s="8" t="str">
        <f t="shared" si="83"/>
        <v>02-54100</v>
      </c>
      <c r="D78" s="8" t="str">
        <f t="shared" si="83"/>
        <v>04-54100</v>
      </c>
      <c r="E78" s="8" t="str">
        <f t="shared" si="83"/>
        <v>06-54100</v>
      </c>
      <c r="F78" s="8" t="str">
        <f t="shared" si="83"/>
        <v>07-54100</v>
      </c>
      <c r="G78" s="8" t="str">
        <f t="shared" si="83"/>
        <v>08-54100</v>
      </c>
      <c r="H78" s="8" t="str">
        <f t="shared" si="83"/>
        <v>09-54100</v>
      </c>
      <c r="I78" s="8" t="str">
        <f t="shared" ref="I78:M89" si="84">CONCATENATE(I$8,"-",$A78)</f>
        <v>10-54100</v>
      </c>
      <c r="J78" s="8" t="str">
        <f t="shared" si="84"/>
        <v>11-54100</v>
      </c>
      <c r="K78" s="8" t="str">
        <f t="shared" si="84"/>
        <v>12-54100</v>
      </c>
      <c r="L78" s="8" t="str">
        <f t="shared" si="84"/>
        <v>15-54100</v>
      </c>
      <c r="M78" s="8" t="str">
        <f t="shared" si="84"/>
        <v>16-54100</v>
      </c>
      <c r="N78" s="8"/>
      <c r="O78" s="8">
        <f t="shared" si="58"/>
        <v>54100</v>
      </c>
      <c r="P78" s="4"/>
      <c r="Q78" t="e">
        <f t="shared" si="59"/>
        <v>#NAME?</v>
      </c>
      <c r="S78" s="218" t="e">
        <f t="shared" si="60"/>
        <v>#REF!</v>
      </c>
      <c r="T78" s="218" t="e">
        <f t="shared" si="61"/>
        <v>#REF!</v>
      </c>
      <c r="U78" s="218" t="e">
        <f t="shared" si="62"/>
        <v>#REF!</v>
      </c>
      <c r="V78" s="83" t="e">
        <f t="shared" si="63"/>
        <v>#REF!</v>
      </c>
      <c r="X78" s="10" t="e">
        <f>'Unit Compare rollup'!O78</f>
        <v>#REF!</v>
      </c>
      <c r="Y78" s="10" t="e">
        <f>'Unit Compare rollup'!P78</f>
        <v>#REF!</v>
      </c>
      <c r="Z78" s="10" t="e">
        <f t="shared" si="64"/>
        <v>#REF!</v>
      </c>
      <c r="AA78" s="83" t="e">
        <f t="shared" si="65"/>
        <v>#REF!</v>
      </c>
      <c r="AC78" s="10" t="e">
        <f>'Unit Compare rollup'!Y78</f>
        <v>#REF!</v>
      </c>
      <c r="AD78" s="10" t="e">
        <f>'Unit Compare rollup'!Z78</f>
        <v>#REF!</v>
      </c>
      <c r="AE78" s="10" t="e">
        <f t="shared" si="66"/>
        <v>#REF!</v>
      </c>
      <c r="AF78" s="83" t="e">
        <f t="shared" si="67"/>
        <v>#REF!</v>
      </c>
      <c r="AH78" s="10" t="e">
        <f>'Unit Compare rollup'!AI78</f>
        <v>#REF!</v>
      </c>
      <c r="AI78" s="10" t="e">
        <f>'Unit Compare rollup'!AJ78</f>
        <v>#REF!</v>
      </c>
      <c r="AJ78" s="10" t="e">
        <f t="shared" si="68"/>
        <v>#REF!</v>
      </c>
      <c r="AK78" s="83" t="e">
        <f t="shared" si="69"/>
        <v>#REF!</v>
      </c>
      <c r="AM78" s="10" t="e">
        <f>'Unit Compare rollup'!AS78</f>
        <v>#REF!</v>
      </c>
      <c r="AN78" s="10" t="e">
        <f>'Unit Compare rollup'!AT78</f>
        <v>#REF!</v>
      </c>
      <c r="AO78" s="10" t="e">
        <f t="shared" si="70"/>
        <v>#REF!</v>
      </c>
      <c r="AP78" s="83" t="e">
        <f t="shared" si="78"/>
        <v>#REF!</v>
      </c>
      <c r="AR78" s="10" t="e">
        <f>'Unit Compare rollup'!BC78</f>
        <v>#REF!</v>
      </c>
      <c r="AS78" s="10" t="e">
        <f>'Unit Compare rollup'!BD78</f>
        <v>#REF!</v>
      </c>
      <c r="AT78" s="10" t="e">
        <f t="shared" si="79"/>
        <v>#REF!</v>
      </c>
      <c r="AU78" s="83" t="e">
        <f t="shared" si="80"/>
        <v>#REF!</v>
      </c>
      <c r="AW78" s="10" t="e">
        <f>'Unit Compare rollup'!BM78</f>
        <v>#REF!</v>
      </c>
      <c r="AX78" s="10" t="e">
        <f>'Unit Compare rollup'!BN78</f>
        <v>#REF!</v>
      </c>
      <c r="AY78" s="10" t="e">
        <f t="shared" si="81"/>
        <v>#REF!</v>
      </c>
      <c r="AZ78" s="83" t="e">
        <f t="shared" si="82"/>
        <v>#REF!</v>
      </c>
      <c r="BC78" s="26" t="e">
        <f>+T78-#REF!</f>
        <v>#REF!</v>
      </c>
    </row>
    <row r="79" spans="1:55" outlineLevel="1">
      <c r="A79" s="63">
        <v>54200</v>
      </c>
      <c r="B79" s="8" t="str">
        <f t="shared" si="83"/>
        <v>01-54200</v>
      </c>
      <c r="C79" s="8" t="str">
        <f t="shared" si="83"/>
        <v>02-54200</v>
      </c>
      <c r="D79" s="8" t="str">
        <f t="shared" si="83"/>
        <v>04-54200</v>
      </c>
      <c r="E79" s="8" t="str">
        <f t="shared" si="83"/>
        <v>06-54200</v>
      </c>
      <c r="F79" s="8" t="str">
        <f t="shared" si="83"/>
        <v>07-54200</v>
      </c>
      <c r="G79" s="8" t="str">
        <f t="shared" si="83"/>
        <v>08-54200</v>
      </c>
      <c r="H79" s="8" t="str">
        <f t="shared" si="83"/>
        <v>09-54200</v>
      </c>
      <c r="I79" s="8" t="str">
        <f t="shared" si="84"/>
        <v>10-54200</v>
      </c>
      <c r="J79" s="8" t="str">
        <f t="shared" si="84"/>
        <v>11-54200</v>
      </c>
      <c r="K79" s="8" t="str">
        <f t="shared" si="84"/>
        <v>12-54200</v>
      </c>
      <c r="L79" s="8" t="str">
        <f t="shared" si="84"/>
        <v>15-54200</v>
      </c>
      <c r="M79" s="8" t="str">
        <f t="shared" si="84"/>
        <v>16-54200</v>
      </c>
      <c r="N79" s="8"/>
      <c r="O79" s="8">
        <f t="shared" si="58"/>
        <v>54200</v>
      </c>
      <c r="P79" s="4"/>
      <c r="Q79" t="e">
        <f t="shared" si="59"/>
        <v>#NAME?</v>
      </c>
      <c r="S79" s="218" t="e">
        <f t="shared" si="60"/>
        <v>#REF!</v>
      </c>
      <c r="T79" s="218" t="e">
        <f t="shared" si="61"/>
        <v>#REF!</v>
      </c>
      <c r="U79" s="218" t="e">
        <f t="shared" si="62"/>
        <v>#REF!</v>
      </c>
      <c r="V79" s="83" t="e">
        <f t="shared" si="63"/>
        <v>#REF!</v>
      </c>
      <c r="X79" s="10" t="e">
        <f>'Unit Compare rollup'!O79</f>
        <v>#REF!</v>
      </c>
      <c r="Y79" s="10" t="e">
        <f>'Unit Compare rollup'!P79</f>
        <v>#REF!</v>
      </c>
      <c r="Z79" s="10" t="e">
        <f t="shared" si="64"/>
        <v>#REF!</v>
      </c>
      <c r="AA79" s="83" t="e">
        <f t="shared" si="65"/>
        <v>#REF!</v>
      </c>
      <c r="AC79" s="10" t="e">
        <f>'Unit Compare rollup'!Y79</f>
        <v>#REF!</v>
      </c>
      <c r="AD79" s="10" t="e">
        <f>'Unit Compare rollup'!Z79</f>
        <v>#REF!</v>
      </c>
      <c r="AE79" s="10" t="e">
        <f t="shared" si="66"/>
        <v>#REF!</v>
      </c>
      <c r="AF79" s="83" t="e">
        <f t="shared" si="67"/>
        <v>#REF!</v>
      </c>
      <c r="AH79" s="10" t="e">
        <f>'Unit Compare rollup'!AI79</f>
        <v>#REF!</v>
      </c>
      <c r="AI79" s="10" t="e">
        <f>'Unit Compare rollup'!AJ79</f>
        <v>#REF!</v>
      </c>
      <c r="AJ79" s="10" t="e">
        <f t="shared" si="68"/>
        <v>#REF!</v>
      </c>
      <c r="AK79" s="83" t="e">
        <f t="shared" si="69"/>
        <v>#REF!</v>
      </c>
      <c r="AM79" s="10" t="e">
        <f>'Unit Compare rollup'!AS79</f>
        <v>#REF!</v>
      </c>
      <c r="AN79" s="10" t="e">
        <f>'Unit Compare rollup'!AT79</f>
        <v>#REF!</v>
      </c>
      <c r="AO79" s="10" t="e">
        <f t="shared" si="70"/>
        <v>#REF!</v>
      </c>
      <c r="AP79" s="83" t="e">
        <f t="shared" si="78"/>
        <v>#REF!</v>
      </c>
      <c r="AR79" s="10" t="e">
        <f>'Unit Compare rollup'!BC79</f>
        <v>#REF!</v>
      </c>
      <c r="AS79" s="10" t="e">
        <f>'Unit Compare rollup'!BD79</f>
        <v>#REF!</v>
      </c>
      <c r="AT79" s="10" t="e">
        <f t="shared" si="79"/>
        <v>#REF!</v>
      </c>
      <c r="AU79" s="83" t="e">
        <f t="shared" si="80"/>
        <v>#REF!</v>
      </c>
      <c r="AW79" s="10" t="e">
        <f>'Unit Compare rollup'!BM79</f>
        <v>#REF!</v>
      </c>
      <c r="AX79" s="10" t="e">
        <f>'Unit Compare rollup'!BN79</f>
        <v>#REF!</v>
      </c>
      <c r="AY79" s="10" t="e">
        <f t="shared" si="81"/>
        <v>#REF!</v>
      </c>
      <c r="AZ79" s="83" t="e">
        <f t="shared" si="82"/>
        <v>#REF!</v>
      </c>
      <c r="BC79" s="26" t="e">
        <f>+T79-#REF!</f>
        <v>#REF!</v>
      </c>
    </row>
    <row r="80" spans="1:55" outlineLevel="1">
      <c r="A80" s="63">
        <v>54300</v>
      </c>
      <c r="B80" s="8" t="str">
        <f t="shared" si="83"/>
        <v>01-54300</v>
      </c>
      <c r="C80" s="8" t="str">
        <f t="shared" si="83"/>
        <v>02-54300</v>
      </c>
      <c r="D80" s="8" t="str">
        <f t="shared" si="83"/>
        <v>04-54300</v>
      </c>
      <c r="E80" s="8" t="str">
        <f t="shared" si="83"/>
        <v>06-54300</v>
      </c>
      <c r="F80" s="8" t="str">
        <f t="shared" si="83"/>
        <v>07-54300</v>
      </c>
      <c r="G80" s="8" t="str">
        <f t="shared" si="83"/>
        <v>08-54300</v>
      </c>
      <c r="H80" s="8" t="str">
        <f t="shared" si="83"/>
        <v>09-54300</v>
      </c>
      <c r="I80" s="8" t="str">
        <f t="shared" si="84"/>
        <v>10-54300</v>
      </c>
      <c r="J80" s="8" t="str">
        <f t="shared" si="84"/>
        <v>11-54300</v>
      </c>
      <c r="K80" s="8" t="str">
        <f t="shared" si="84"/>
        <v>12-54300</v>
      </c>
      <c r="L80" s="8" t="str">
        <f t="shared" si="84"/>
        <v>15-54300</v>
      </c>
      <c r="M80" s="8" t="str">
        <f t="shared" si="84"/>
        <v>16-54300</v>
      </c>
      <c r="N80" s="8"/>
      <c r="O80" s="8">
        <f t="shared" si="58"/>
        <v>54300</v>
      </c>
      <c r="P80" s="4"/>
      <c r="Q80" t="e">
        <f t="shared" si="59"/>
        <v>#NAME?</v>
      </c>
      <c r="S80" s="218" t="e">
        <f t="shared" si="60"/>
        <v>#REF!</v>
      </c>
      <c r="T80" s="218" t="e">
        <f t="shared" si="61"/>
        <v>#REF!</v>
      </c>
      <c r="U80" s="218" t="e">
        <f t="shared" si="62"/>
        <v>#REF!</v>
      </c>
      <c r="V80" s="83" t="e">
        <f t="shared" si="63"/>
        <v>#REF!</v>
      </c>
      <c r="X80" s="10" t="e">
        <f>'Unit Compare rollup'!O80</f>
        <v>#REF!</v>
      </c>
      <c r="Y80" s="10" t="e">
        <f>'Unit Compare rollup'!P80</f>
        <v>#REF!</v>
      </c>
      <c r="Z80" s="10" t="e">
        <f t="shared" si="64"/>
        <v>#REF!</v>
      </c>
      <c r="AA80" s="83" t="e">
        <f t="shared" si="65"/>
        <v>#REF!</v>
      </c>
      <c r="AC80" s="10" t="e">
        <f>'Unit Compare rollup'!Y80</f>
        <v>#REF!</v>
      </c>
      <c r="AD80" s="10" t="e">
        <f>'Unit Compare rollup'!Z80</f>
        <v>#REF!</v>
      </c>
      <c r="AE80" s="10" t="e">
        <f t="shared" si="66"/>
        <v>#REF!</v>
      </c>
      <c r="AF80" s="83" t="e">
        <f t="shared" si="67"/>
        <v>#REF!</v>
      </c>
      <c r="AH80" s="10" t="e">
        <f>'Unit Compare rollup'!AI80</f>
        <v>#REF!</v>
      </c>
      <c r="AI80" s="10" t="e">
        <f>'Unit Compare rollup'!AJ80</f>
        <v>#REF!</v>
      </c>
      <c r="AJ80" s="10" t="e">
        <f t="shared" si="68"/>
        <v>#REF!</v>
      </c>
      <c r="AK80" s="83" t="e">
        <f t="shared" si="69"/>
        <v>#REF!</v>
      </c>
      <c r="AM80" s="10" t="e">
        <f>'Unit Compare rollup'!AS80</f>
        <v>#REF!</v>
      </c>
      <c r="AN80" s="10" t="e">
        <f>'Unit Compare rollup'!AT80</f>
        <v>#REF!</v>
      </c>
      <c r="AO80" s="10" t="e">
        <f t="shared" si="70"/>
        <v>#REF!</v>
      </c>
      <c r="AP80" s="83" t="e">
        <f t="shared" si="78"/>
        <v>#REF!</v>
      </c>
      <c r="AR80" s="10" t="e">
        <f>'Unit Compare rollup'!BC80</f>
        <v>#REF!</v>
      </c>
      <c r="AS80" s="10" t="e">
        <f>'Unit Compare rollup'!BD80</f>
        <v>#REF!</v>
      </c>
      <c r="AT80" s="10" t="e">
        <f t="shared" si="79"/>
        <v>#REF!</v>
      </c>
      <c r="AU80" s="83" t="e">
        <f t="shared" si="80"/>
        <v>#REF!</v>
      </c>
      <c r="AW80" s="10" t="e">
        <f>'Unit Compare rollup'!BM80</f>
        <v>#REF!</v>
      </c>
      <c r="AX80" s="10" t="e">
        <f>'Unit Compare rollup'!BN80</f>
        <v>#REF!</v>
      </c>
      <c r="AY80" s="10" t="e">
        <f t="shared" si="81"/>
        <v>#REF!</v>
      </c>
      <c r="AZ80" s="83" t="e">
        <f t="shared" si="82"/>
        <v>#REF!</v>
      </c>
      <c r="BC80" s="26" t="e">
        <f>+T80-#REF!</f>
        <v>#REF!</v>
      </c>
    </row>
    <row r="81" spans="1:55" outlineLevel="1">
      <c r="A81" s="63">
        <v>54325</v>
      </c>
      <c r="B81" s="8" t="str">
        <f t="shared" si="83"/>
        <v>01-54325</v>
      </c>
      <c r="C81" s="8" t="str">
        <f t="shared" si="83"/>
        <v>02-54325</v>
      </c>
      <c r="D81" s="8" t="str">
        <f t="shared" si="83"/>
        <v>04-54325</v>
      </c>
      <c r="E81" s="8" t="str">
        <f t="shared" si="83"/>
        <v>06-54325</v>
      </c>
      <c r="F81" s="8" t="str">
        <f t="shared" si="83"/>
        <v>07-54325</v>
      </c>
      <c r="G81" s="8" t="str">
        <f t="shared" si="83"/>
        <v>08-54325</v>
      </c>
      <c r="H81" s="8" t="str">
        <f t="shared" si="83"/>
        <v>09-54325</v>
      </c>
      <c r="I81" s="8" t="str">
        <f t="shared" si="84"/>
        <v>10-54325</v>
      </c>
      <c r="J81" s="8" t="str">
        <f t="shared" si="84"/>
        <v>11-54325</v>
      </c>
      <c r="K81" s="8" t="str">
        <f t="shared" si="84"/>
        <v>12-54325</v>
      </c>
      <c r="L81" s="8" t="str">
        <f t="shared" si="84"/>
        <v>15-54325</v>
      </c>
      <c r="M81" s="8" t="str">
        <f t="shared" si="84"/>
        <v>16-54325</v>
      </c>
      <c r="N81" s="8"/>
      <c r="O81" s="8">
        <f t="shared" si="58"/>
        <v>54325</v>
      </c>
      <c r="P81" s="4"/>
      <c r="Q81" t="e">
        <f t="shared" si="59"/>
        <v>#NAME?</v>
      </c>
      <c r="S81" s="218" t="e">
        <f t="shared" si="60"/>
        <v>#REF!</v>
      </c>
      <c r="T81" s="218" t="e">
        <f t="shared" si="61"/>
        <v>#REF!</v>
      </c>
      <c r="U81" s="218" t="e">
        <f t="shared" si="62"/>
        <v>#REF!</v>
      </c>
      <c r="V81" s="83" t="e">
        <f t="shared" si="63"/>
        <v>#REF!</v>
      </c>
      <c r="X81" s="10" t="e">
        <f>'Unit Compare rollup'!O81</f>
        <v>#REF!</v>
      </c>
      <c r="Y81" s="10" t="e">
        <f>'Unit Compare rollup'!P81</f>
        <v>#REF!</v>
      </c>
      <c r="Z81" s="10" t="e">
        <f t="shared" si="64"/>
        <v>#REF!</v>
      </c>
      <c r="AA81" s="83" t="e">
        <f t="shared" si="65"/>
        <v>#REF!</v>
      </c>
      <c r="AC81" s="10" t="e">
        <f>'Unit Compare rollup'!Y81</f>
        <v>#REF!</v>
      </c>
      <c r="AD81" s="10" t="e">
        <f>'Unit Compare rollup'!Z81</f>
        <v>#REF!</v>
      </c>
      <c r="AE81" s="10" t="e">
        <f t="shared" si="66"/>
        <v>#REF!</v>
      </c>
      <c r="AF81" s="83" t="e">
        <f t="shared" si="67"/>
        <v>#REF!</v>
      </c>
      <c r="AH81" s="10" t="e">
        <f>'Unit Compare rollup'!AI81</f>
        <v>#REF!</v>
      </c>
      <c r="AI81" s="10" t="e">
        <f>'Unit Compare rollup'!AJ81</f>
        <v>#REF!</v>
      </c>
      <c r="AJ81" s="10" t="e">
        <f t="shared" si="68"/>
        <v>#REF!</v>
      </c>
      <c r="AK81" s="83" t="e">
        <f t="shared" si="69"/>
        <v>#REF!</v>
      </c>
      <c r="AM81" s="10" t="e">
        <f>'Unit Compare rollup'!AS81</f>
        <v>#REF!</v>
      </c>
      <c r="AN81" s="10" t="e">
        <f>'Unit Compare rollup'!AT81</f>
        <v>#REF!</v>
      </c>
      <c r="AO81" s="10" t="e">
        <f t="shared" si="70"/>
        <v>#REF!</v>
      </c>
      <c r="AP81" s="83" t="e">
        <f t="shared" si="78"/>
        <v>#REF!</v>
      </c>
      <c r="AR81" s="10" t="e">
        <f>'Unit Compare rollup'!BC81</f>
        <v>#REF!</v>
      </c>
      <c r="AS81" s="10" t="e">
        <f>'Unit Compare rollup'!BD81</f>
        <v>#REF!</v>
      </c>
      <c r="AT81" s="10" t="e">
        <f t="shared" si="79"/>
        <v>#REF!</v>
      </c>
      <c r="AU81" s="83" t="e">
        <f t="shared" si="80"/>
        <v>#REF!</v>
      </c>
      <c r="AW81" s="10" t="e">
        <f>'Unit Compare rollup'!BM81</f>
        <v>#REF!</v>
      </c>
      <c r="AX81" s="10" t="e">
        <f>'Unit Compare rollup'!BN81</f>
        <v>#REF!</v>
      </c>
      <c r="AY81" s="10" t="e">
        <f t="shared" si="81"/>
        <v>#REF!</v>
      </c>
      <c r="AZ81" s="83" t="e">
        <f t="shared" si="82"/>
        <v>#REF!</v>
      </c>
      <c r="BC81" s="26" t="e">
        <f>+T81-#REF!</f>
        <v>#REF!</v>
      </c>
    </row>
    <row r="82" spans="1:55" outlineLevel="1">
      <c r="A82" s="63">
        <v>54350</v>
      </c>
      <c r="B82" s="8" t="str">
        <f t="shared" si="83"/>
        <v>01-54350</v>
      </c>
      <c r="C82" s="8" t="str">
        <f t="shared" si="83"/>
        <v>02-54350</v>
      </c>
      <c r="D82" s="8" t="str">
        <f t="shared" si="83"/>
        <v>04-54350</v>
      </c>
      <c r="E82" s="8" t="str">
        <f t="shared" si="83"/>
        <v>06-54350</v>
      </c>
      <c r="F82" s="8" t="str">
        <f t="shared" si="83"/>
        <v>07-54350</v>
      </c>
      <c r="G82" s="8" t="str">
        <f t="shared" si="83"/>
        <v>08-54350</v>
      </c>
      <c r="H82" s="8" t="str">
        <f t="shared" si="83"/>
        <v>09-54350</v>
      </c>
      <c r="I82" s="8" t="str">
        <f t="shared" si="84"/>
        <v>10-54350</v>
      </c>
      <c r="J82" s="8" t="str">
        <f t="shared" si="84"/>
        <v>11-54350</v>
      </c>
      <c r="K82" s="8" t="str">
        <f t="shared" si="84"/>
        <v>12-54350</v>
      </c>
      <c r="L82" s="8" t="str">
        <f t="shared" si="84"/>
        <v>15-54350</v>
      </c>
      <c r="M82" s="8" t="str">
        <f t="shared" si="84"/>
        <v>16-54350</v>
      </c>
      <c r="N82" s="8"/>
      <c r="O82" s="8">
        <f t="shared" si="58"/>
        <v>54350</v>
      </c>
      <c r="P82" s="4"/>
      <c r="Q82" t="e">
        <f t="shared" si="59"/>
        <v>#NAME?</v>
      </c>
      <c r="S82" s="218" t="e">
        <f t="shared" si="60"/>
        <v>#REF!</v>
      </c>
      <c r="T82" s="218" t="e">
        <f t="shared" si="61"/>
        <v>#REF!</v>
      </c>
      <c r="U82" s="218" t="e">
        <f t="shared" si="62"/>
        <v>#REF!</v>
      </c>
      <c r="V82" s="83" t="e">
        <f t="shared" si="63"/>
        <v>#REF!</v>
      </c>
      <c r="X82" s="10" t="e">
        <f>'Unit Compare rollup'!O82</f>
        <v>#REF!</v>
      </c>
      <c r="Y82" s="10" t="e">
        <f>'Unit Compare rollup'!P82</f>
        <v>#REF!</v>
      </c>
      <c r="Z82" s="10" t="e">
        <f t="shared" si="64"/>
        <v>#REF!</v>
      </c>
      <c r="AA82" s="83" t="e">
        <f t="shared" si="65"/>
        <v>#REF!</v>
      </c>
      <c r="AC82" s="10" t="e">
        <f>'Unit Compare rollup'!Y82</f>
        <v>#REF!</v>
      </c>
      <c r="AD82" s="10" t="e">
        <f>'Unit Compare rollup'!Z82</f>
        <v>#REF!</v>
      </c>
      <c r="AE82" s="10" t="e">
        <f t="shared" si="66"/>
        <v>#REF!</v>
      </c>
      <c r="AF82" s="83" t="e">
        <f t="shared" si="67"/>
        <v>#REF!</v>
      </c>
      <c r="AH82" s="10" t="e">
        <f>'Unit Compare rollup'!AI82</f>
        <v>#REF!</v>
      </c>
      <c r="AI82" s="10" t="e">
        <f>'Unit Compare rollup'!AJ82</f>
        <v>#REF!</v>
      </c>
      <c r="AJ82" s="10" t="e">
        <f t="shared" si="68"/>
        <v>#REF!</v>
      </c>
      <c r="AK82" s="83" t="e">
        <f t="shared" si="69"/>
        <v>#REF!</v>
      </c>
      <c r="AM82" s="10" t="e">
        <f>'Unit Compare rollup'!AS82</f>
        <v>#REF!</v>
      </c>
      <c r="AN82" s="10" t="e">
        <f>'Unit Compare rollup'!AT82</f>
        <v>#REF!</v>
      </c>
      <c r="AO82" s="10" t="e">
        <f t="shared" si="70"/>
        <v>#REF!</v>
      </c>
      <c r="AP82" s="83" t="e">
        <f t="shared" si="78"/>
        <v>#REF!</v>
      </c>
      <c r="AR82" s="10" t="e">
        <f>'Unit Compare rollup'!BC82</f>
        <v>#REF!</v>
      </c>
      <c r="AS82" s="10" t="e">
        <f>'Unit Compare rollup'!BD82</f>
        <v>#REF!</v>
      </c>
      <c r="AT82" s="10" t="e">
        <f t="shared" si="79"/>
        <v>#REF!</v>
      </c>
      <c r="AU82" s="83" t="e">
        <f t="shared" si="80"/>
        <v>#REF!</v>
      </c>
      <c r="AW82" s="10" t="e">
        <f>'Unit Compare rollup'!BM82</f>
        <v>#REF!</v>
      </c>
      <c r="AX82" s="10" t="e">
        <f>'Unit Compare rollup'!BN82</f>
        <v>#REF!</v>
      </c>
      <c r="AY82" s="10" t="e">
        <f t="shared" si="81"/>
        <v>#REF!</v>
      </c>
      <c r="AZ82" s="83" t="e">
        <f t="shared" si="82"/>
        <v>#REF!</v>
      </c>
      <c r="BC82" s="26" t="e">
        <f>+T82-#REF!</f>
        <v>#REF!</v>
      </c>
    </row>
    <row r="83" spans="1:55" outlineLevel="1">
      <c r="A83" s="63">
        <v>54450</v>
      </c>
      <c r="B83" s="8" t="str">
        <f t="shared" si="83"/>
        <v>01-54450</v>
      </c>
      <c r="C83" s="8" t="str">
        <f t="shared" si="83"/>
        <v>02-54450</v>
      </c>
      <c r="D83" s="8" t="str">
        <f t="shared" si="83"/>
        <v>04-54450</v>
      </c>
      <c r="E83" s="8" t="str">
        <f t="shared" si="83"/>
        <v>06-54450</v>
      </c>
      <c r="F83" s="8" t="str">
        <f t="shared" si="83"/>
        <v>07-54450</v>
      </c>
      <c r="G83" s="8" t="str">
        <f t="shared" si="83"/>
        <v>08-54450</v>
      </c>
      <c r="H83" s="8" t="str">
        <f t="shared" si="83"/>
        <v>09-54450</v>
      </c>
      <c r="I83" s="8" t="str">
        <f t="shared" si="84"/>
        <v>10-54450</v>
      </c>
      <c r="J83" s="8" t="str">
        <f t="shared" si="84"/>
        <v>11-54450</v>
      </c>
      <c r="K83" s="8" t="str">
        <f t="shared" si="84"/>
        <v>12-54450</v>
      </c>
      <c r="L83" s="8" t="str">
        <f t="shared" si="84"/>
        <v>15-54450</v>
      </c>
      <c r="M83" s="8" t="str">
        <f t="shared" si="84"/>
        <v>16-54450</v>
      </c>
      <c r="N83" s="8"/>
      <c r="O83" s="8">
        <f t="shared" si="58"/>
        <v>54450</v>
      </c>
      <c r="P83" s="4"/>
      <c r="Q83" t="e">
        <f t="shared" si="59"/>
        <v>#NAME?</v>
      </c>
      <c r="S83" s="218" t="e">
        <f t="shared" si="60"/>
        <v>#REF!</v>
      </c>
      <c r="T83" s="218" t="e">
        <f t="shared" si="61"/>
        <v>#REF!</v>
      </c>
      <c r="U83" s="218" t="e">
        <f t="shared" si="62"/>
        <v>#REF!</v>
      </c>
      <c r="V83" s="83" t="e">
        <f t="shared" si="63"/>
        <v>#REF!</v>
      </c>
      <c r="X83" s="10" t="e">
        <f>'Unit Compare rollup'!O83</f>
        <v>#REF!</v>
      </c>
      <c r="Y83" s="10" t="e">
        <f>'Unit Compare rollup'!P83</f>
        <v>#REF!</v>
      </c>
      <c r="Z83" s="10" t="e">
        <f t="shared" si="64"/>
        <v>#REF!</v>
      </c>
      <c r="AA83" s="83" t="e">
        <f t="shared" si="65"/>
        <v>#REF!</v>
      </c>
      <c r="AC83" s="10" t="e">
        <f>'Unit Compare rollup'!Y83</f>
        <v>#REF!</v>
      </c>
      <c r="AD83" s="10" t="e">
        <f>'Unit Compare rollup'!Z83</f>
        <v>#REF!</v>
      </c>
      <c r="AE83" s="10" t="e">
        <f t="shared" si="66"/>
        <v>#REF!</v>
      </c>
      <c r="AF83" s="83" t="e">
        <f t="shared" si="67"/>
        <v>#REF!</v>
      </c>
      <c r="AH83" s="10" t="e">
        <f>'Unit Compare rollup'!AI83</f>
        <v>#REF!</v>
      </c>
      <c r="AI83" s="10" t="e">
        <f>'Unit Compare rollup'!AJ83</f>
        <v>#REF!</v>
      </c>
      <c r="AJ83" s="10" t="e">
        <f t="shared" si="68"/>
        <v>#REF!</v>
      </c>
      <c r="AK83" s="83" t="e">
        <f t="shared" si="69"/>
        <v>#REF!</v>
      </c>
      <c r="AM83" s="10" t="e">
        <f>'Unit Compare rollup'!AS83</f>
        <v>#REF!</v>
      </c>
      <c r="AN83" s="10" t="e">
        <f>'Unit Compare rollup'!AT83</f>
        <v>#REF!</v>
      </c>
      <c r="AO83" s="10" t="e">
        <f t="shared" si="70"/>
        <v>#REF!</v>
      </c>
      <c r="AP83" s="83" t="e">
        <f t="shared" si="78"/>
        <v>#REF!</v>
      </c>
      <c r="AR83" s="10" t="e">
        <f>'Unit Compare rollup'!BC83</f>
        <v>#REF!</v>
      </c>
      <c r="AS83" s="10" t="e">
        <f>'Unit Compare rollup'!BD83</f>
        <v>#REF!</v>
      </c>
      <c r="AT83" s="10" t="e">
        <f t="shared" si="79"/>
        <v>#REF!</v>
      </c>
      <c r="AU83" s="83" t="e">
        <f t="shared" si="80"/>
        <v>#REF!</v>
      </c>
      <c r="AW83" s="10" t="e">
        <f>'Unit Compare rollup'!BM83</f>
        <v>#REF!</v>
      </c>
      <c r="AX83" s="10" t="e">
        <f>'Unit Compare rollup'!BN83</f>
        <v>#REF!</v>
      </c>
      <c r="AY83" s="10" t="e">
        <f t="shared" si="81"/>
        <v>#REF!</v>
      </c>
      <c r="AZ83" s="83" t="e">
        <f t="shared" si="82"/>
        <v>#REF!</v>
      </c>
      <c r="BC83" s="26" t="e">
        <f>+T83-#REF!</f>
        <v>#REF!</v>
      </c>
    </row>
    <row r="84" spans="1:55" outlineLevel="1">
      <c r="A84" s="63">
        <v>54500</v>
      </c>
      <c r="B84" s="8" t="str">
        <f t="shared" si="83"/>
        <v>01-54500</v>
      </c>
      <c r="C84" s="8" t="str">
        <f t="shared" si="83"/>
        <v>02-54500</v>
      </c>
      <c r="D84" s="8" t="str">
        <f t="shared" si="83"/>
        <v>04-54500</v>
      </c>
      <c r="E84" s="8" t="str">
        <f t="shared" si="83"/>
        <v>06-54500</v>
      </c>
      <c r="F84" s="8" t="str">
        <f t="shared" si="83"/>
        <v>07-54500</v>
      </c>
      <c r="G84" s="8" t="str">
        <f t="shared" si="83"/>
        <v>08-54500</v>
      </c>
      <c r="H84" s="8" t="str">
        <f t="shared" si="83"/>
        <v>09-54500</v>
      </c>
      <c r="I84" s="8" t="str">
        <f t="shared" si="84"/>
        <v>10-54500</v>
      </c>
      <c r="J84" s="8" t="str">
        <f t="shared" si="84"/>
        <v>11-54500</v>
      </c>
      <c r="K84" s="8" t="str">
        <f t="shared" si="84"/>
        <v>12-54500</v>
      </c>
      <c r="L84" s="8" t="str">
        <f t="shared" si="84"/>
        <v>15-54500</v>
      </c>
      <c r="M84" s="8" t="str">
        <f t="shared" si="84"/>
        <v>16-54500</v>
      </c>
      <c r="N84" s="8"/>
      <c r="O84" s="8">
        <f t="shared" si="58"/>
        <v>54500</v>
      </c>
      <c r="P84" s="4"/>
      <c r="Q84" t="e">
        <f t="shared" si="59"/>
        <v>#NAME?</v>
      </c>
      <c r="S84" s="218" t="e">
        <f t="shared" si="60"/>
        <v>#REF!</v>
      </c>
      <c r="T84" s="218" t="e">
        <f t="shared" si="61"/>
        <v>#REF!</v>
      </c>
      <c r="U84" s="218" t="e">
        <f t="shared" si="62"/>
        <v>#REF!</v>
      </c>
      <c r="V84" s="83" t="e">
        <f t="shared" si="63"/>
        <v>#REF!</v>
      </c>
      <c r="X84" s="10" t="e">
        <f>'Unit Compare rollup'!O84</f>
        <v>#REF!</v>
      </c>
      <c r="Y84" s="10" t="e">
        <f>'Unit Compare rollup'!P84</f>
        <v>#REF!</v>
      </c>
      <c r="Z84" s="10" t="e">
        <f t="shared" si="64"/>
        <v>#REF!</v>
      </c>
      <c r="AA84" s="83" t="e">
        <f t="shared" si="65"/>
        <v>#REF!</v>
      </c>
      <c r="AC84" s="10" t="e">
        <f>'Unit Compare rollup'!Y84</f>
        <v>#REF!</v>
      </c>
      <c r="AD84" s="10" t="e">
        <f>'Unit Compare rollup'!Z84</f>
        <v>#REF!</v>
      </c>
      <c r="AE84" s="10" t="e">
        <f t="shared" si="66"/>
        <v>#REF!</v>
      </c>
      <c r="AF84" s="83" t="e">
        <f t="shared" si="67"/>
        <v>#REF!</v>
      </c>
      <c r="AH84" s="10" t="e">
        <f>'Unit Compare rollup'!AI84</f>
        <v>#REF!</v>
      </c>
      <c r="AI84" s="10" t="e">
        <f>'Unit Compare rollup'!AJ84</f>
        <v>#REF!</v>
      </c>
      <c r="AJ84" s="10" t="e">
        <f t="shared" si="68"/>
        <v>#REF!</v>
      </c>
      <c r="AK84" s="83" t="e">
        <f t="shared" si="69"/>
        <v>#REF!</v>
      </c>
      <c r="AM84" s="10" t="e">
        <f>'Unit Compare rollup'!AS84</f>
        <v>#REF!</v>
      </c>
      <c r="AN84" s="10" t="e">
        <f>'Unit Compare rollup'!AT84</f>
        <v>#REF!</v>
      </c>
      <c r="AO84" s="10" t="e">
        <f t="shared" si="70"/>
        <v>#REF!</v>
      </c>
      <c r="AP84" s="83" t="e">
        <f t="shared" si="78"/>
        <v>#REF!</v>
      </c>
      <c r="AR84" s="10" t="e">
        <f>'Unit Compare rollup'!BC84</f>
        <v>#REF!</v>
      </c>
      <c r="AS84" s="10" t="e">
        <f>'Unit Compare rollup'!BD84</f>
        <v>#REF!</v>
      </c>
      <c r="AT84" s="10" t="e">
        <f t="shared" si="79"/>
        <v>#REF!</v>
      </c>
      <c r="AU84" s="83" t="e">
        <f t="shared" si="80"/>
        <v>#REF!</v>
      </c>
      <c r="AW84" s="10" t="e">
        <f>'Unit Compare rollup'!BM84</f>
        <v>#REF!</v>
      </c>
      <c r="AX84" s="10" t="e">
        <f>'Unit Compare rollup'!BN84</f>
        <v>#REF!</v>
      </c>
      <c r="AY84" s="10" t="e">
        <f t="shared" si="81"/>
        <v>#REF!</v>
      </c>
      <c r="AZ84" s="83" t="e">
        <f t="shared" si="82"/>
        <v>#REF!</v>
      </c>
      <c r="BC84" s="26" t="e">
        <f>+T84-#REF!</f>
        <v>#REF!</v>
      </c>
    </row>
    <row r="85" spans="1:55" outlineLevel="1">
      <c r="A85" s="63">
        <v>54700</v>
      </c>
      <c r="B85" s="8" t="str">
        <f t="shared" si="83"/>
        <v>01-54700</v>
      </c>
      <c r="C85" s="8" t="str">
        <f t="shared" si="83"/>
        <v>02-54700</v>
      </c>
      <c r="D85" s="8" t="str">
        <f t="shared" si="83"/>
        <v>04-54700</v>
      </c>
      <c r="E85" s="8" t="str">
        <f t="shared" si="83"/>
        <v>06-54700</v>
      </c>
      <c r="F85" s="8" t="str">
        <f t="shared" si="83"/>
        <v>07-54700</v>
      </c>
      <c r="G85" s="8" t="str">
        <f t="shared" si="83"/>
        <v>08-54700</v>
      </c>
      <c r="H85" s="8" t="str">
        <f t="shared" si="83"/>
        <v>09-54700</v>
      </c>
      <c r="I85" s="8" t="str">
        <f t="shared" si="84"/>
        <v>10-54700</v>
      </c>
      <c r="J85" s="8" t="str">
        <f t="shared" si="84"/>
        <v>11-54700</v>
      </c>
      <c r="K85" s="8" t="str">
        <f t="shared" si="84"/>
        <v>12-54700</v>
      </c>
      <c r="L85" s="8" t="str">
        <f t="shared" si="84"/>
        <v>15-54700</v>
      </c>
      <c r="M85" s="8" t="str">
        <f t="shared" si="84"/>
        <v>16-54700</v>
      </c>
      <c r="N85" s="8"/>
      <c r="O85" s="8">
        <f t="shared" si="58"/>
        <v>54700</v>
      </c>
      <c r="P85" s="4"/>
      <c r="Q85" t="e">
        <f t="shared" si="59"/>
        <v>#NAME?</v>
      </c>
      <c r="S85" s="218" t="e">
        <f t="shared" si="60"/>
        <v>#REF!</v>
      </c>
      <c r="T85" s="218" t="e">
        <f t="shared" si="61"/>
        <v>#REF!</v>
      </c>
      <c r="U85" s="218" t="e">
        <f t="shared" si="62"/>
        <v>#REF!</v>
      </c>
      <c r="V85" s="83" t="e">
        <f t="shared" si="63"/>
        <v>#REF!</v>
      </c>
      <c r="X85" s="10" t="e">
        <f>'Unit Compare rollup'!O85</f>
        <v>#REF!</v>
      </c>
      <c r="Y85" s="10" t="e">
        <f>'Unit Compare rollup'!P85</f>
        <v>#REF!</v>
      </c>
      <c r="Z85" s="10" t="e">
        <f t="shared" si="64"/>
        <v>#REF!</v>
      </c>
      <c r="AA85" s="83" t="e">
        <f t="shared" si="65"/>
        <v>#REF!</v>
      </c>
      <c r="AC85" s="10" t="e">
        <f>'Unit Compare rollup'!Y85</f>
        <v>#REF!</v>
      </c>
      <c r="AD85" s="10" t="e">
        <f>'Unit Compare rollup'!Z85</f>
        <v>#REF!</v>
      </c>
      <c r="AE85" s="10" t="e">
        <f t="shared" si="66"/>
        <v>#REF!</v>
      </c>
      <c r="AF85" s="83" t="e">
        <f t="shared" si="67"/>
        <v>#REF!</v>
      </c>
      <c r="AH85" s="10" t="e">
        <f>'Unit Compare rollup'!AI85</f>
        <v>#REF!</v>
      </c>
      <c r="AI85" s="10" t="e">
        <f>'Unit Compare rollup'!AJ85</f>
        <v>#REF!</v>
      </c>
      <c r="AJ85" s="10" t="e">
        <f t="shared" si="68"/>
        <v>#REF!</v>
      </c>
      <c r="AK85" s="83" t="e">
        <f t="shared" si="69"/>
        <v>#REF!</v>
      </c>
      <c r="AM85" s="10" t="e">
        <f>'Unit Compare rollup'!AS85</f>
        <v>#REF!</v>
      </c>
      <c r="AN85" s="10" t="e">
        <f>'Unit Compare rollup'!AT85</f>
        <v>#REF!</v>
      </c>
      <c r="AO85" s="10" t="e">
        <f t="shared" si="70"/>
        <v>#REF!</v>
      </c>
      <c r="AP85" s="83" t="e">
        <f t="shared" si="78"/>
        <v>#REF!</v>
      </c>
      <c r="AR85" s="10" t="e">
        <f>'Unit Compare rollup'!BC85</f>
        <v>#REF!</v>
      </c>
      <c r="AS85" s="10" t="e">
        <f>'Unit Compare rollup'!BD85</f>
        <v>#REF!</v>
      </c>
      <c r="AT85" s="10" t="e">
        <f t="shared" si="79"/>
        <v>#REF!</v>
      </c>
      <c r="AU85" s="83" t="e">
        <f t="shared" si="80"/>
        <v>#REF!</v>
      </c>
      <c r="AW85" s="10" t="e">
        <f>'Unit Compare rollup'!BM85</f>
        <v>#REF!</v>
      </c>
      <c r="AX85" s="10" t="e">
        <f>'Unit Compare rollup'!BN85</f>
        <v>#REF!</v>
      </c>
      <c r="AY85" s="10" t="e">
        <f t="shared" si="81"/>
        <v>#REF!</v>
      </c>
      <c r="AZ85" s="83" t="e">
        <f t="shared" si="82"/>
        <v>#REF!</v>
      </c>
      <c r="BC85" s="26" t="e">
        <f>+T85-#REF!</f>
        <v>#REF!</v>
      </c>
    </row>
    <row r="86" spans="1:55" outlineLevel="1">
      <c r="A86" s="63">
        <v>54750</v>
      </c>
      <c r="B86" s="8" t="str">
        <f t="shared" si="83"/>
        <v>01-54750</v>
      </c>
      <c r="C86" s="8" t="str">
        <f t="shared" si="83"/>
        <v>02-54750</v>
      </c>
      <c r="D86" s="8" t="str">
        <f t="shared" si="83"/>
        <v>04-54750</v>
      </c>
      <c r="E86" s="8" t="str">
        <f t="shared" si="83"/>
        <v>06-54750</v>
      </c>
      <c r="F86" s="8" t="str">
        <f t="shared" si="83"/>
        <v>07-54750</v>
      </c>
      <c r="G86" s="8" t="str">
        <f t="shared" si="83"/>
        <v>08-54750</v>
      </c>
      <c r="H86" s="8" t="str">
        <f t="shared" si="83"/>
        <v>09-54750</v>
      </c>
      <c r="I86" s="8" t="str">
        <f t="shared" si="84"/>
        <v>10-54750</v>
      </c>
      <c r="J86" s="8" t="str">
        <f t="shared" si="84"/>
        <v>11-54750</v>
      </c>
      <c r="K86" s="8" t="str">
        <f t="shared" si="84"/>
        <v>12-54750</v>
      </c>
      <c r="L86" s="8" t="str">
        <f t="shared" si="84"/>
        <v>15-54750</v>
      </c>
      <c r="M86" s="8" t="str">
        <f t="shared" si="84"/>
        <v>16-54750</v>
      </c>
      <c r="N86" s="8"/>
      <c r="O86" s="8">
        <f>+A86</f>
        <v>54750</v>
      </c>
      <c r="P86" s="4"/>
      <c r="Q86" t="e">
        <f>VLOOKUP(A86,LookupB,2,FALSE)</f>
        <v>#NAME?</v>
      </c>
      <c r="S86" s="218" t="e">
        <f t="shared" si="60"/>
        <v>#REF!</v>
      </c>
      <c r="T86" s="218" t="e">
        <f t="shared" si="61"/>
        <v>#REF!</v>
      </c>
      <c r="U86" s="218" t="e">
        <f t="shared" si="62"/>
        <v>#REF!</v>
      </c>
      <c r="V86" s="83" t="e">
        <f>IF(S86+T86=0,0,IF(S86=0,"    100.0%",IF(U86=0,"      0.0%",+U86/S86)))</f>
        <v>#REF!</v>
      </c>
      <c r="X86" s="10" t="e">
        <f>'Unit Compare rollup'!O86</f>
        <v>#REF!</v>
      </c>
      <c r="Y86" s="10" t="e">
        <f>'Unit Compare rollup'!P86</f>
        <v>#REF!</v>
      </c>
      <c r="Z86" s="10" t="e">
        <f>+Y86-X86</f>
        <v>#REF!</v>
      </c>
      <c r="AA86" s="83" t="e">
        <f>IF(X86+Y86=0,0,IF(X86=0,"    100.0%",IF(Z86=0,"      0.0%",+Z86/X86)))</f>
        <v>#REF!</v>
      </c>
      <c r="AC86" s="10" t="e">
        <f>'Unit Compare rollup'!Y86</f>
        <v>#REF!</v>
      </c>
      <c r="AD86" s="10" t="e">
        <f>'Unit Compare rollup'!Z86</f>
        <v>#REF!</v>
      </c>
      <c r="AE86" s="10" t="e">
        <f t="shared" si="66"/>
        <v>#REF!</v>
      </c>
      <c r="AF86" s="83" t="e">
        <f>IF(AC86+AD86=0,0,IF(AC86=0,"    100.0%",IF(AE86=0,"      0.0%",+AE86/AC86)))</f>
        <v>#REF!</v>
      </c>
      <c r="AH86" s="10" t="e">
        <f>'Unit Compare rollup'!AI86</f>
        <v>#REF!</v>
      </c>
      <c r="AI86" s="10" t="e">
        <f>'Unit Compare rollup'!AJ86</f>
        <v>#REF!</v>
      </c>
      <c r="AJ86" s="10" t="e">
        <f t="shared" si="68"/>
        <v>#REF!</v>
      </c>
      <c r="AK86" s="83" t="e">
        <f>IF(AH86+AI86=0,0,IF(AH86=0,"    100.0%",IF(AJ86=0,"      0.0%",+AJ86/AH86)))</f>
        <v>#REF!</v>
      </c>
      <c r="AM86" s="10" t="e">
        <f>'Unit Compare rollup'!AS86</f>
        <v>#REF!</v>
      </c>
      <c r="AN86" s="10" t="e">
        <f>'Unit Compare rollup'!AT86</f>
        <v>#REF!</v>
      </c>
      <c r="AO86" s="10" t="e">
        <f t="shared" si="70"/>
        <v>#REF!</v>
      </c>
      <c r="AP86" s="83" t="e">
        <f>IF(AM86+AN86=0,0,IF(AM86=0,"    100.0%",IF(AO86=0,"      0.0%",+AO86/AM86)))</f>
        <v>#REF!</v>
      </c>
      <c r="AR86" s="10" t="e">
        <f>'Unit Compare rollup'!BC86</f>
        <v>#REF!</v>
      </c>
      <c r="AS86" s="10" t="e">
        <f>'Unit Compare rollup'!BD86</f>
        <v>#REF!</v>
      </c>
      <c r="AT86" s="10" t="e">
        <f t="shared" si="79"/>
        <v>#REF!</v>
      </c>
      <c r="AU86" s="83" t="e">
        <f>IF(AR86+AS86=0,0,IF(AR86=0,"    100.0%",IF(AT86=0,"      0.0%",+AT86/AR86)))</f>
        <v>#REF!</v>
      </c>
      <c r="AW86" s="10" t="e">
        <f>'Unit Compare rollup'!BM86</f>
        <v>#REF!</v>
      </c>
      <c r="AX86" s="10" t="e">
        <f>'Unit Compare rollup'!BN86</f>
        <v>#REF!</v>
      </c>
      <c r="AY86" s="10" t="e">
        <f t="shared" si="81"/>
        <v>#REF!</v>
      </c>
      <c r="AZ86" s="83" t="e">
        <f>IF(AW86+AX86=0,0,IF(AW86=0,"    100.0%",IF(AY86=0,"      0.0%",+AY86/AW86)))</f>
        <v>#REF!</v>
      </c>
      <c r="BC86" s="26" t="e">
        <f>+T86-#REF!</f>
        <v>#REF!</v>
      </c>
    </row>
    <row r="87" spans="1:55" outlineLevel="1">
      <c r="A87" s="63">
        <v>54800</v>
      </c>
      <c r="B87" s="8" t="str">
        <f t="shared" si="83"/>
        <v>01-54800</v>
      </c>
      <c r="C87" s="8" t="str">
        <f t="shared" si="83"/>
        <v>02-54800</v>
      </c>
      <c r="D87" s="8" t="str">
        <f t="shared" si="83"/>
        <v>04-54800</v>
      </c>
      <c r="E87" s="8" t="str">
        <f t="shared" si="83"/>
        <v>06-54800</v>
      </c>
      <c r="F87" s="8" t="str">
        <f t="shared" si="83"/>
        <v>07-54800</v>
      </c>
      <c r="G87" s="8" t="str">
        <f t="shared" si="83"/>
        <v>08-54800</v>
      </c>
      <c r="H87" s="8" t="str">
        <f t="shared" si="83"/>
        <v>09-54800</v>
      </c>
      <c r="I87" s="8" t="str">
        <f t="shared" si="84"/>
        <v>10-54800</v>
      </c>
      <c r="J87" s="8" t="str">
        <f t="shared" si="84"/>
        <v>11-54800</v>
      </c>
      <c r="K87" s="8" t="str">
        <f t="shared" si="84"/>
        <v>12-54800</v>
      </c>
      <c r="L87" s="8" t="str">
        <f t="shared" si="84"/>
        <v>15-54800</v>
      </c>
      <c r="M87" s="8" t="str">
        <f t="shared" si="84"/>
        <v>16-54800</v>
      </c>
      <c r="N87" s="8"/>
      <c r="O87" s="8">
        <f t="shared" si="58"/>
        <v>54800</v>
      </c>
      <c r="P87" s="4"/>
      <c r="Q87" t="e">
        <f t="shared" si="59"/>
        <v>#NAME?</v>
      </c>
      <c r="S87" s="218" t="e">
        <f t="shared" si="60"/>
        <v>#REF!</v>
      </c>
      <c r="T87" s="218" t="e">
        <f t="shared" si="61"/>
        <v>#REF!</v>
      </c>
      <c r="U87" s="218" t="e">
        <f t="shared" si="62"/>
        <v>#REF!</v>
      </c>
      <c r="V87" s="83" t="e">
        <f t="shared" si="63"/>
        <v>#REF!</v>
      </c>
      <c r="X87" s="10" t="e">
        <f>'Unit Compare rollup'!O87</f>
        <v>#REF!</v>
      </c>
      <c r="Y87" s="10" t="e">
        <f>'Unit Compare rollup'!P87</f>
        <v>#REF!</v>
      </c>
      <c r="Z87" s="10" t="e">
        <f t="shared" si="64"/>
        <v>#REF!</v>
      </c>
      <c r="AA87" s="83" t="e">
        <f t="shared" si="65"/>
        <v>#REF!</v>
      </c>
      <c r="AC87" s="10" t="e">
        <f>'Unit Compare rollup'!Y87</f>
        <v>#REF!</v>
      </c>
      <c r="AD87" s="10" t="e">
        <f>'Unit Compare rollup'!Z87</f>
        <v>#REF!</v>
      </c>
      <c r="AE87" s="10" t="e">
        <f t="shared" si="66"/>
        <v>#REF!</v>
      </c>
      <c r="AF87" s="83" t="e">
        <f t="shared" si="67"/>
        <v>#REF!</v>
      </c>
      <c r="AH87" s="10" t="e">
        <f>'Unit Compare rollup'!AI87</f>
        <v>#REF!</v>
      </c>
      <c r="AI87" s="10" t="e">
        <f>'Unit Compare rollup'!AJ87</f>
        <v>#REF!</v>
      </c>
      <c r="AJ87" s="10" t="e">
        <f t="shared" si="68"/>
        <v>#REF!</v>
      </c>
      <c r="AK87" s="83" t="e">
        <f t="shared" si="69"/>
        <v>#REF!</v>
      </c>
      <c r="AM87" s="10" t="e">
        <f>'Unit Compare rollup'!AS87</f>
        <v>#REF!</v>
      </c>
      <c r="AN87" s="10" t="e">
        <f>'Unit Compare rollup'!AT87</f>
        <v>#REF!</v>
      </c>
      <c r="AO87" s="10" t="e">
        <f t="shared" si="70"/>
        <v>#REF!</v>
      </c>
      <c r="AP87" s="83" t="e">
        <f t="shared" si="78"/>
        <v>#REF!</v>
      </c>
      <c r="AR87" s="10" t="e">
        <f>'Unit Compare rollup'!BC87</f>
        <v>#REF!</v>
      </c>
      <c r="AS87" s="10" t="e">
        <f>'Unit Compare rollup'!BD87</f>
        <v>#REF!</v>
      </c>
      <c r="AT87" s="10" t="e">
        <f t="shared" si="79"/>
        <v>#REF!</v>
      </c>
      <c r="AU87" s="83" t="e">
        <f t="shared" ref="AU87:AU88" si="85">IF(AR87+AS87=0,0,IF(AR87=0,"    100.0%",IF(AT87=0,"      0.0%",+AT87/AR87)))</f>
        <v>#REF!</v>
      </c>
      <c r="AW87" s="10" t="e">
        <f>'Unit Compare rollup'!BM87</f>
        <v>#REF!</v>
      </c>
      <c r="AX87" s="10" t="e">
        <f>'Unit Compare rollup'!BN87</f>
        <v>#REF!</v>
      </c>
      <c r="AY87" s="10" t="e">
        <f t="shared" si="81"/>
        <v>#REF!</v>
      </c>
      <c r="AZ87" s="83" t="e">
        <f t="shared" ref="AZ87:AZ88" si="86">IF(AW87+AX87=0,0,IF(AW87=0,"    100.0%",IF(AY87=0,"      0.0%",+AY87/AW87)))</f>
        <v>#REF!</v>
      </c>
      <c r="BC87" s="26" t="e">
        <f>+T87-#REF!</f>
        <v>#REF!</v>
      </c>
    </row>
    <row r="88" spans="1:55" outlineLevel="1">
      <c r="A88" s="63">
        <v>54900</v>
      </c>
      <c r="B88" s="8" t="str">
        <f t="shared" si="83"/>
        <v>01-54900</v>
      </c>
      <c r="C88" s="8" t="str">
        <f t="shared" si="83"/>
        <v>02-54900</v>
      </c>
      <c r="D88" s="8" t="str">
        <f t="shared" si="83"/>
        <v>04-54900</v>
      </c>
      <c r="E88" s="8" t="str">
        <f t="shared" si="83"/>
        <v>06-54900</v>
      </c>
      <c r="F88" s="8" t="str">
        <f t="shared" si="83"/>
        <v>07-54900</v>
      </c>
      <c r="G88" s="8" t="str">
        <f t="shared" si="83"/>
        <v>08-54900</v>
      </c>
      <c r="H88" s="8" t="str">
        <f t="shared" si="83"/>
        <v>09-54900</v>
      </c>
      <c r="I88" s="8" t="str">
        <f t="shared" si="84"/>
        <v>10-54900</v>
      </c>
      <c r="J88" s="8" t="str">
        <f t="shared" si="84"/>
        <v>11-54900</v>
      </c>
      <c r="K88" s="8" t="str">
        <f t="shared" si="84"/>
        <v>12-54900</v>
      </c>
      <c r="L88" s="8" t="str">
        <f t="shared" si="84"/>
        <v>15-54900</v>
      </c>
      <c r="M88" s="8" t="str">
        <f t="shared" si="84"/>
        <v>16-54900</v>
      </c>
      <c r="N88" s="8"/>
      <c r="O88" s="8">
        <f t="shared" si="58"/>
        <v>54900</v>
      </c>
      <c r="P88" s="4"/>
      <c r="Q88" t="e">
        <f t="shared" si="59"/>
        <v>#NAME?</v>
      </c>
      <c r="S88" s="218" t="e">
        <f t="shared" si="60"/>
        <v>#REF!</v>
      </c>
      <c r="T88" s="218" t="e">
        <f t="shared" si="61"/>
        <v>#REF!</v>
      </c>
      <c r="U88" s="218" t="e">
        <f t="shared" si="62"/>
        <v>#REF!</v>
      </c>
      <c r="V88" s="83" t="e">
        <f t="shared" si="63"/>
        <v>#REF!</v>
      </c>
      <c r="X88" s="10" t="e">
        <f>'Unit Compare rollup'!O88</f>
        <v>#REF!</v>
      </c>
      <c r="Y88" s="10" t="e">
        <f>'Unit Compare rollup'!P88</f>
        <v>#REF!</v>
      </c>
      <c r="Z88" s="10" t="e">
        <f t="shared" si="64"/>
        <v>#REF!</v>
      </c>
      <c r="AA88" s="83" t="e">
        <f t="shared" si="65"/>
        <v>#REF!</v>
      </c>
      <c r="AC88" s="10" t="e">
        <f>'Unit Compare rollup'!Y88</f>
        <v>#REF!</v>
      </c>
      <c r="AD88" s="10" t="e">
        <f>'Unit Compare rollup'!Z88</f>
        <v>#REF!</v>
      </c>
      <c r="AE88" s="10" t="e">
        <f t="shared" si="66"/>
        <v>#REF!</v>
      </c>
      <c r="AF88" s="83" t="e">
        <f t="shared" si="67"/>
        <v>#REF!</v>
      </c>
      <c r="AH88" s="10" t="e">
        <f>'Unit Compare rollup'!AI88</f>
        <v>#REF!</v>
      </c>
      <c r="AI88" s="10" t="e">
        <f>'Unit Compare rollup'!AJ88</f>
        <v>#REF!</v>
      </c>
      <c r="AJ88" s="10" t="e">
        <f t="shared" si="68"/>
        <v>#REF!</v>
      </c>
      <c r="AK88" s="83" t="e">
        <f t="shared" si="69"/>
        <v>#REF!</v>
      </c>
      <c r="AM88" s="10" t="e">
        <f>'Unit Compare rollup'!AS88</f>
        <v>#REF!</v>
      </c>
      <c r="AN88" s="10" t="e">
        <f>'Unit Compare rollup'!AT88</f>
        <v>#REF!</v>
      </c>
      <c r="AO88" s="10" t="e">
        <f t="shared" si="70"/>
        <v>#REF!</v>
      </c>
      <c r="AP88" s="83" t="e">
        <f t="shared" si="78"/>
        <v>#REF!</v>
      </c>
      <c r="AR88" s="10" t="e">
        <f>'Unit Compare rollup'!BC88</f>
        <v>#REF!</v>
      </c>
      <c r="AS88" s="10" t="e">
        <f>'Unit Compare rollup'!BD88</f>
        <v>#REF!</v>
      </c>
      <c r="AT88" s="10" t="e">
        <f t="shared" si="79"/>
        <v>#REF!</v>
      </c>
      <c r="AU88" s="83" t="e">
        <f t="shared" si="85"/>
        <v>#REF!</v>
      </c>
      <c r="AW88" s="10" t="e">
        <f>'Unit Compare rollup'!BM88</f>
        <v>#REF!</v>
      </c>
      <c r="AX88" s="10" t="e">
        <f>'Unit Compare rollup'!BN88</f>
        <v>#REF!</v>
      </c>
      <c r="AY88" s="10" t="e">
        <f t="shared" si="81"/>
        <v>#REF!</v>
      </c>
      <c r="AZ88" s="83" t="e">
        <f t="shared" si="86"/>
        <v>#REF!</v>
      </c>
      <c r="BC88" s="26" t="e">
        <f>+T88-#REF!</f>
        <v>#REF!</v>
      </c>
    </row>
    <row r="89" spans="1:55" outlineLevel="1">
      <c r="A89" s="63">
        <v>55025</v>
      </c>
      <c r="B89" s="8" t="str">
        <f t="shared" si="83"/>
        <v>01-55025</v>
      </c>
      <c r="C89" s="8" t="str">
        <f t="shared" si="83"/>
        <v>02-55025</v>
      </c>
      <c r="D89" s="8" t="str">
        <f t="shared" si="83"/>
        <v>04-55025</v>
      </c>
      <c r="E89" s="8" t="str">
        <f t="shared" si="83"/>
        <v>06-55025</v>
      </c>
      <c r="F89" s="8" t="str">
        <f t="shared" si="83"/>
        <v>07-55025</v>
      </c>
      <c r="G89" s="8" t="str">
        <f t="shared" si="83"/>
        <v>08-55025</v>
      </c>
      <c r="H89" s="8" t="str">
        <f t="shared" si="83"/>
        <v>09-55025</v>
      </c>
      <c r="I89" s="8" t="str">
        <f t="shared" si="84"/>
        <v>10-55025</v>
      </c>
      <c r="J89" s="8" t="str">
        <f t="shared" si="84"/>
        <v>11-55025</v>
      </c>
      <c r="K89" s="8" t="str">
        <f t="shared" si="84"/>
        <v>12-55025</v>
      </c>
      <c r="L89" s="8" t="str">
        <f t="shared" si="84"/>
        <v>15-55025</v>
      </c>
      <c r="M89" s="8" t="str">
        <f t="shared" si="84"/>
        <v>16-55025</v>
      </c>
      <c r="N89" s="8"/>
      <c r="O89" s="8">
        <f>+A89</f>
        <v>55025</v>
      </c>
      <c r="P89" s="4"/>
      <c r="Q89" t="e">
        <f>VLOOKUP(A89,LookupB,2,FALSE)</f>
        <v>#NAME?</v>
      </c>
      <c r="S89" s="218" t="e">
        <f t="shared" si="60"/>
        <v>#REF!</v>
      </c>
      <c r="T89" s="218" t="e">
        <f t="shared" si="61"/>
        <v>#REF!</v>
      </c>
      <c r="U89" s="218" t="e">
        <f t="shared" si="62"/>
        <v>#REF!</v>
      </c>
      <c r="V89" s="83" t="e">
        <f>IF(S89+T89=0,0,IF(S89=0,"    100.0%",IF(U89=0,"      0.0%",+U89/S89)))</f>
        <v>#REF!</v>
      </c>
      <c r="X89" s="10" t="e">
        <f>'Unit Compare rollup'!O89</f>
        <v>#REF!</v>
      </c>
      <c r="Y89" s="10" t="e">
        <f>'Unit Compare rollup'!P89</f>
        <v>#REF!</v>
      </c>
      <c r="Z89" s="10" t="e">
        <f>+Y89-X89</f>
        <v>#REF!</v>
      </c>
      <c r="AA89" s="83" t="e">
        <f>IF(X89+Y89=0,0,IF(X89=0,"    100.0%",IF(Z89=0,"      0.0%",+Z89/X89)))</f>
        <v>#REF!</v>
      </c>
      <c r="AC89" s="10" t="e">
        <f>'Unit Compare rollup'!Y89</f>
        <v>#REF!</v>
      </c>
      <c r="AD89" s="10" t="e">
        <f>'Unit Compare rollup'!Z89</f>
        <v>#REF!</v>
      </c>
      <c r="AE89" s="10" t="e">
        <f>+AD89-AC89</f>
        <v>#REF!</v>
      </c>
      <c r="AF89" s="83" t="e">
        <f>IF(AC89+AD89=0,0,IF(AC89=0,"    100.0%",IF(AE89=0,"      0.0%",+AE89/AC89)))</f>
        <v>#REF!</v>
      </c>
      <c r="AH89" s="10" t="e">
        <f>'Unit Compare rollup'!AI89</f>
        <v>#REF!</v>
      </c>
      <c r="AI89" s="10" t="e">
        <f>'Unit Compare rollup'!AJ89</f>
        <v>#REF!</v>
      </c>
      <c r="AJ89" s="10" t="e">
        <f>+AI89-AH89</f>
        <v>#REF!</v>
      </c>
      <c r="AK89" s="83" t="e">
        <f>IF(AH89+AI89=0,0,IF(AH89=0,"    100.0%",IF(AJ89=0,"      0.0%",+AJ89/AH89)))</f>
        <v>#REF!</v>
      </c>
      <c r="AM89" s="10" t="e">
        <f>'Unit Compare rollup'!AS89</f>
        <v>#REF!</v>
      </c>
      <c r="AN89" s="10" t="e">
        <f>'Unit Compare rollup'!AT89</f>
        <v>#REF!</v>
      </c>
      <c r="AO89" s="10" t="e">
        <f>+AN89-AM89</f>
        <v>#REF!</v>
      </c>
      <c r="AP89" s="83" t="e">
        <f>IF(AM89+AN89=0,0,IF(AM89=0,"    100.0%",IF(AO89=0,"      0.0%",+AO89/AM89)))</f>
        <v>#REF!</v>
      </c>
      <c r="AR89" s="10" t="e">
        <f>'Unit Compare rollup'!BC89</f>
        <v>#REF!</v>
      </c>
      <c r="AS89" s="10" t="e">
        <f>'Unit Compare rollup'!BD89</f>
        <v>#REF!</v>
      </c>
      <c r="AT89" s="10" t="e">
        <f>+AS89-AR89</f>
        <v>#REF!</v>
      </c>
      <c r="AU89" s="83" t="e">
        <f>IF(AR89+AS89=0,0,IF(AR89=0,"    100.0%",IF(AT89=0,"      0.0%",+AT89/AR89)))</f>
        <v>#REF!</v>
      </c>
      <c r="AW89" s="10" t="e">
        <f>'Unit Compare rollup'!BM89</f>
        <v>#REF!</v>
      </c>
      <c r="AX89" s="10" t="e">
        <f>'Unit Compare rollup'!BN89</f>
        <v>#REF!</v>
      </c>
      <c r="AY89" s="10" t="e">
        <f>+AX89-AW89</f>
        <v>#REF!</v>
      </c>
      <c r="AZ89" s="83" t="e">
        <f>IF(AW89+AX89=0,0,IF(AW89=0,"    100.0%",IF(AY89=0,"      0.0%",+AY89/AW89)))</f>
        <v>#REF!</v>
      </c>
      <c r="BC89" s="26" t="e">
        <f>+T89-#REF!</f>
        <v>#REF!</v>
      </c>
    </row>
    <row r="90" spans="1:55" outlineLevel="1">
      <c r="A90" s="63">
        <v>55075</v>
      </c>
      <c r="B90" s="8" t="str">
        <f t="shared" ref="B90:H99" si="87">CONCATENATE("0",B$8,"-",$A90)</f>
        <v>01-55075</v>
      </c>
      <c r="C90" s="8" t="str">
        <f t="shared" si="87"/>
        <v>02-55075</v>
      </c>
      <c r="D90" s="8" t="str">
        <f t="shared" si="87"/>
        <v>04-55075</v>
      </c>
      <c r="E90" s="8" t="str">
        <f t="shared" si="87"/>
        <v>06-55075</v>
      </c>
      <c r="F90" s="8" t="str">
        <f t="shared" si="87"/>
        <v>07-55075</v>
      </c>
      <c r="G90" s="8" t="str">
        <f t="shared" si="87"/>
        <v>08-55075</v>
      </c>
      <c r="H90" s="8" t="str">
        <f t="shared" si="87"/>
        <v>09-55075</v>
      </c>
      <c r="I90" s="8" t="str">
        <f t="shared" ref="I90:M99" si="88">CONCATENATE(I$8,"-",$A90)</f>
        <v>10-55075</v>
      </c>
      <c r="J90" s="8" t="str">
        <f t="shared" si="88"/>
        <v>11-55075</v>
      </c>
      <c r="K90" s="8" t="str">
        <f t="shared" si="88"/>
        <v>12-55075</v>
      </c>
      <c r="L90" s="8" t="str">
        <f t="shared" si="88"/>
        <v>15-55075</v>
      </c>
      <c r="M90" s="8" t="str">
        <f t="shared" si="88"/>
        <v>16-55075</v>
      </c>
      <c r="N90" s="8"/>
      <c r="O90" s="8">
        <f t="shared" si="58"/>
        <v>55075</v>
      </c>
      <c r="P90" s="4"/>
      <c r="Q90" t="e">
        <f t="shared" si="59"/>
        <v>#NAME?</v>
      </c>
      <c r="S90" s="218" t="e">
        <f t="shared" si="60"/>
        <v>#REF!</v>
      </c>
      <c r="T90" s="218" t="e">
        <f t="shared" si="61"/>
        <v>#REF!</v>
      </c>
      <c r="U90" s="218" t="e">
        <f t="shared" si="62"/>
        <v>#REF!</v>
      </c>
      <c r="V90" s="83" t="e">
        <f t="shared" si="63"/>
        <v>#REF!</v>
      </c>
      <c r="X90" s="10" t="e">
        <f>'Unit Compare rollup'!O90</f>
        <v>#REF!</v>
      </c>
      <c r="Y90" s="10" t="e">
        <f>'Unit Compare rollup'!P90</f>
        <v>#REF!</v>
      </c>
      <c r="Z90" s="10" t="e">
        <f t="shared" si="64"/>
        <v>#REF!</v>
      </c>
      <c r="AA90" s="83" t="e">
        <f t="shared" si="65"/>
        <v>#REF!</v>
      </c>
      <c r="AC90" s="10" t="e">
        <f>'Unit Compare rollup'!Y90</f>
        <v>#REF!</v>
      </c>
      <c r="AD90" s="10" t="e">
        <f>'Unit Compare rollup'!Z90</f>
        <v>#REF!</v>
      </c>
      <c r="AE90" s="10" t="e">
        <f t="shared" si="66"/>
        <v>#REF!</v>
      </c>
      <c r="AF90" s="83" t="e">
        <f t="shared" si="67"/>
        <v>#REF!</v>
      </c>
      <c r="AH90" s="10" t="e">
        <f>'Unit Compare rollup'!AI90</f>
        <v>#REF!</v>
      </c>
      <c r="AI90" s="10" t="e">
        <f>'Unit Compare rollup'!AJ90</f>
        <v>#REF!</v>
      </c>
      <c r="AJ90" s="10" t="e">
        <f t="shared" si="68"/>
        <v>#REF!</v>
      </c>
      <c r="AK90" s="83" t="e">
        <f t="shared" si="69"/>
        <v>#REF!</v>
      </c>
      <c r="AM90" s="10" t="e">
        <f>'Unit Compare rollup'!AS90</f>
        <v>#REF!</v>
      </c>
      <c r="AN90" s="10" t="e">
        <f>'Unit Compare rollup'!AT90</f>
        <v>#REF!</v>
      </c>
      <c r="AO90" s="10" t="e">
        <f t="shared" si="70"/>
        <v>#REF!</v>
      </c>
      <c r="AP90" s="83" t="e">
        <f t="shared" ref="AP90:AP117" si="89">IF(AM90+AN90=0,0,IF(AM90=0,"    100.0%",IF(AO90=0,"      0.0%",+AO90/AM90)))</f>
        <v>#REF!</v>
      </c>
      <c r="AR90" s="10" t="e">
        <f>'Unit Compare rollup'!BC90</f>
        <v>#REF!</v>
      </c>
      <c r="AS90" s="10" t="e">
        <f>'Unit Compare rollup'!BD90</f>
        <v>#REF!</v>
      </c>
      <c r="AT90" s="10" t="e">
        <f t="shared" ref="AT90:AT117" si="90">+AS90-AR90</f>
        <v>#REF!</v>
      </c>
      <c r="AU90" s="83" t="e">
        <f t="shared" ref="AU90:AU117" si="91">IF(AR90+AS90=0,0,IF(AR90=0,"    100.0%",IF(AT90=0,"      0.0%",+AT90/AR90)))</f>
        <v>#REF!</v>
      </c>
      <c r="AW90" s="10" t="e">
        <f>'Unit Compare rollup'!BM90</f>
        <v>#REF!</v>
      </c>
      <c r="AX90" s="10" t="e">
        <f>'Unit Compare rollup'!BN90</f>
        <v>#REF!</v>
      </c>
      <c r="AY90" s="10" t="e">
        <f t="shared" ref="AY90:AY117" si="92">+AX90-AW90</f>
        <v>#REF!</v>
      </c>
      <c r="AZ90" s="83" t="e">
        <f t="shared" ref="AZ90:AZ117" si="93">IF(AW90+AX90=0,0,IF(AW90=0,"    100.0%",IF(AY90=0,"      0.0%",+AY90/AW90)))</f>
        <v>#REF!</v>
      </c>
      <c r="BC90" s="26" t="e">
        <f>+T90-#REF!</f>
        <v>#REF!</v>
      </c>
    </row>
    <row r="91" spans="1:55" outlineLevel="1">
      <c r="A91" s="63">
        <v>55100</v>
      </c>
      <c r="B91" s="8" t="str">
        <f t="shared" si="87"/>
        <v>01-55100</v>
      </c>
      <c r="C91" s="8" t="str">
        <f t="shared" si="87"/>
        <v>02-55100</v>
      </c>
      <c r="D91" s="8" t="str">
        <f t="shared" si="87"/>
        <v>04-55100</v>
      </c>
      <c r="E91" s="8" t="str">
        <f t="shared" si="87"/>
        <v>06-55100</v>
      </c>
      <c r="F91" s="8" t="str">
        <f t="shared" si="87"/>
        <v>07-55100</v>
      </c>
      <c r="G91" s="8" t="str">
        <f t="shared" si="87"/>
        <v>08-55100</v>
      </c>
      <c r="H91" s="8" t="str">
        <f t="shared" si="87"/>
        <v>09-55100</v>
      </c>
      <c r="I91" s="8" t="str">
        <f t="shared" si="88"/>
        <v>10-55100</v>
      </c>
      <c r="J91" s="8" t="str">
        <f t="shared" si="88"/>
        <v>11-55100</v>
      </c>
      <c r="K91" s="8" t="str">
        <f t="shared" si="88"/>
        <v>12-55100</v>
      </c>
      <c r="L91" s="8" t="str">
        <f t="shared" si="88"/>
        <v>15-55100</v>
      </c>
      <c r="M91" s="8" t="str">
        <f t="shared" si="88"/>
        <v>16-55100</v>
      </c>
      <c r="N91" s="8"/>
      <c r="O91" s="8">
        <f t="shared" si="58"/>
        <v>55100</v>
      </c>
      <c r="P91" s="4"/>
      <c r="Q91" t="e">
        <f t="shared" si="59"/>
        <v>#NAME?</v>
      </c>
      <c r="S91" s="218" t="e">
        <f t="shared" si="60"/>
        <v>#REF!</v>
      </c>
      <c r="T91" s="218" t="e">
        <f t="shared" si="61"/>
        <v>#REF!</v>
      </c>
      <c r="U91" s="218" t="e">
        <f t="shared" si="62"/>
        <v>#REF!</v>
      </c>
      <c r="V91" s="83" t="e">
        <f t="shared" si="63"/>
        <v>#REF!</v>
      </c>
      <c r="X91" s="10" t="e">
        <f>'Unit Compare rollup'!O91</f>
        <v>#REF!</v>
      </c>
      <c r="Y91" s="10" t="e">
        <f>'Unit Compare rollup'!P91</f>
        <v>#REF!</v>
      </c>
      <c r="Z91" s="10" t="e">
        <f t="shared" si="64"/>
        <v>#REF!</v>
      </c>
      <c r="AA91" s="83" t="e">
        <f t="shared" si="65"/>
        <v>#REF!</v>
      </c>
      <c r="AC91" s="10" t="e">
        <f>'Unit Compare rollup'!Y91</f>
        <v>#REF!</v>
      </c>
      <c r="AD91" s="10" t="e">
        <f>'Unit Compare rollup'!Z91</f>
        <v>#REF!</v>
      </c>
      <c r="AE91" s="10" t="e">
        <f t="shared" si="66"/>
        <v>#REF!</v>
      </c>
      <c r="AF91" s="83" t="e">
        <f t="shared" si="67"/>
        <v>#REF!</v>
      </c>
      <c r="AH91" s="10" t="e">
        <f>'Unit Compare rollup'!AI91</f>
        <v>#REF!</v>
      </c>
      <c r="AI91" s="10" t="e">
        <f>'Unit Compare rollup'!AJ91</f>
        <v>#REF!</v>
      </c>
      <c r="AJ91" s="10" t="e">
        <f t="shared" si="68"/>
        <v>#REF!</v>
      </c>
      <c r="AK91" s="83" t="e">
        <f t="shared" si="69"/>
        <v>#REF!</v>
      </c>
      <c r="AM91" s="10" t="e">
        <f>'Unit Compare rollup'!AS91</f>
        <v>#REF!</v>
      </c>
      <c r="AN91" s="10" t="e">
        <f>'Unit Compare rollup'!AT91</f>
        <v>#REF!</v>
      </c>
      <c r="AO91" s="10" t="e">
        <f t="shared" si="70"/>
        <v>#REF!</v>
      </c>
      <c r="AP91" s="83" t="e">
        <f t="shared" si="89"/>
        <v>#REF!</v>
      </c>
      <c r="AR91" s="10" t="e">
        <f>'Unit Compare rollup'!BC91</f>
        <v>#REF!</v>
      </c>
      <c r="AS91" s="10" t="e">
        <f>'Unit Compare rollup'!BD91</f>
        <v>#REF!</v>
      </c>
      <c r="AT91" s="10" t="e">
        <f t="shared" si="90"/>
        <v>#REF!</v>
      </c>
      <c r="AU91" s="83" t="e">
        <f t="shared" si="91"/>
        <v>#REF!</v>
      </c>
      <c r="AW91" s="10" t="e">
        <f>'Unit Compare rollup'!BM91</f>
        <v>#REF!</v>
      </c>
      <c r="AX91" s="10" t="e">
        <f>'Unit Compare rollup'!BN91</f>
        <v>#REF!</v>
      </c>
      <c r="AY91" s="10" t="e">
        <f t="shared" si="92"/>
        <v>#REF!</v>
      </c>
      <c r="AZ91" s="83" t="e">
        <f t="shared" si="93"/>
        <v>#REF!</v>
      </c>
      <c r="BC91" s="26" t="e">
        <f>+T91-#REF!</f>
        <v>#REF!</v>
      </c>
    </row>
    <row r="92" spans="1:55" outlineLevel="1">
      <c r="A92" s="63">
        <v>55400</v>
      </c>
      <c r="B92" s="8" t="str">
        <f t="shared" si="87"/>
        <v>01-55400</v>
      </c>
      <c r="C92" s="8" t="str">
        <f t="shared" si="87"/>
        <v>02-55400</v>
      </c>
      <c r="D92" s="8" t="str">
        <f t="shared" si="87"/>
        <v>04-55400</v>
      </c>
      <c r="E92" s="8" t="str">
        <f t="shared" si="87"/>
        <v>06-55400</v>
      </c>
      <c r="F92" s="8" t="str">
        <f t="shared" si="87"/>
        <v>07-55400</v>
      </c>
      <c r="G92" s="8" t="str">
        <f t="shared" si="87"/>
        <v>08-55400</v>
      </c>
      <c r="H92" s="8" t="str">
        <f t="shared" si="87"/>
        <v>09-55400</v>
      </c>
      <c r="I92" s="8" t="str">
        <f t="shared" si="88"/>
        <v>10-55400</v>
      </c>
      <c r="J92" s="8" t="str">
        <f t="shared" si="88"/>
        <v>11-55400</v>
      </c>
      <c r="K92" s="8" t="str">
        <f t="shared" si="88"/>
        <v>12-55400</v>
      </c>
      <c r="L92" s="8" t="str">
        <f t="shared" si="88"/>
        <v>15-55400</v>
      </c>
      <c r="M92" s="8" t="str">
        <f t="shared" si="88"/>
        <v>16-55400</v>
      </c>
      <c r="N92" s="8"/>
      <c r="O92" s="8">
        <f t="shared" ref="O92:O124" si="94">+A92</f>
        <v>55400</v>
      </c>
      <c r="P92" s="4"/>
      <c r="Q92" t="e">
        <f t="shared" ref="Q92:Q124" si="95">VLOOKUP(A92,LookupB,2,FALSE)</f>
        <v>#NAME?</v>
      </c>
      <c r="S92" s="218" t="e">
        <f t="shared" si="60"/>
        <v>#REF!</v>
      </c>
      <c r="T92" s="218" t="e">
        <f t="shared" si="61"/>
        <v>#REF!</v>
      </c>
      <c r="U92" s="218" t="e">
        <f t="shared" si="62"/>
        <v>#REF!</v>
      </c>
      <c r="V92" s="83" t="e">
        <f t="shared" si="63"/>
        <v>#REF!</v>
      </c>
      <c r="X92" s="10" t="e">
        <f>'Unit Compare rollup'!O92</f>
        <v>#REF!</v>
      </c>
      <c r="Y92" s="10" t="e">
        <f>'Unit Compare rollup'!P92</f>
        <v>#REF!</v>
      </c>
      <c r="Z92" s="10" t="e">
        <f t="shared" ref="Z92:Z124" si="96">+Y92-X92</f>
        <v>#REF!</v>
      </c>
      <c r="AA92" s="83" t="e">
        <f t="shared" ref="AA92:AA124" si="97">IF(X92+Y92=0,0,IF(X92=0,"    100.0%",IF(Z92=0,"      0.0%",+Z92/X92)))</f>
        <v>#REF!</v>
      </c>
      <c r="AC92" s="10" t="e">
        <f>'Unit Compare rollup'!Y92</f>
        <v>#REF!</v>
      </c>
      <c r="AD92" s="10" t="e">
        <f>'Unit Compare rollup'!Z92</f>
        <v>#REF!</v>
      </c>
      <c r="AE92" s="10" t="e">
        <f t="shared" si="66"/>
        <v>#REF!</v>
      </c>
      <c r="AF92" s="83" t="e">
        <f t="shared" ref="AF92:AF124" si="98">IF(AC92+AD92=0,0,IF(AC92=0,"    100.0%",IF(AE92=0,"      0.0%",+AE92/AC92)))</f>
        <v>#REF!</v>
      </c>
      <c r="AH92" s="10" t="e">
        <f>'Unit Compare rollup'!AI92</f>
        <v>#REF!</v>
      </c>
      <c r="AI92" s="10" t="e">
        <f>'Unit Compare rollup'!AJ92</f>
        <v>#REF!</v>
      </c>
      <c r="AJ92" s="10" t="e">
        <f t="shared" si="68"/>
        <v>#REF!</v>
      </c>
      <c r="AK92" s="83" t="e">
        <f t="shared" ref="AK92:AK124" si="99">IF(AH92+AI92=0,0,IF(AH92=0,"    100.0%",IF(AJ92=0,"      0.0%",+AJ92/AH92)))</f>
        <v>#REF!</v>
      </c>
      <c r="AM92" s="10" t="e">
        <f>'Unit Compare rollup'!AS92</f>
        <v>#REF!</v>
      </c>
      <c r="AN92" s="10" t="e">
        <f>'Unit Compare rollup'!AT92</f>
        <v>#REF!</v>
      </c>
      <c r="AO92" s="10" t="e">
        <f t="shared" si="70"/>
        <v>#REF!</v>
      </c>
      <c r="AP92" s="83" t="e">
        <f t="shared" si="89"/>
        <v>#REF!</v>
      </c>
      <c r="AR92" s="10" t="e">
        <f>'Unit Compare rollup'!BC92</f>
        <v>#REF!</v>
      </c>
      <c r="AS92" s="10" t="e">
        <f>'Unit Compare rollup'!BD92</f>
        <v>#REF!</v>
      </c>
      <c r="AT92" s="10" t="e">
        <f t="shared" si="90"/>
        <v>#REF!</v>
      </c>
      <c r="AU92" s="83" t="e">
        <f t="shared" si="91"/>
        <v>#REF!</v>
      </c>
      <c r="AW92" s="10" t="e">
        <f>'Unit Compare rollup'!BM92</f>
        <v>#REF!</v>
      </c>
      <c r="AX92" s="10" t="e">
        <f>'Unit Compare rollup'!BN92</f>
        <v>#REF!</v>
      </c>
      <c r="AY92" s="10" t="e">
        <f t="shared" si="92"/>
        <v>#REF!</v>
      </c>
      <c r="AZ92" s="83" t="e">
        <f t="shared" si="93"/>
        <v>#REF!</v>
      </c>
      <c r="BC92" s="26" t="e">
        <f>+T92-#REF!</f>
        <v>#REF!</v>
      </c>
    </row>
    <row r="93" spans="1:55" outlineLevel="1">
      <c r="A93" s="63">
        <v>55450</v>
      </c>
      <c r="B93" s="8" t="str">
        <f t="shared" si="87"/>
        <v>01-55450</v>
      </c>
      <c r="C93" s="8" t="str">
        <f t="shared" si="87"/>
        <v>02-55450</v>
      </c>
      <c r="D93" s="8" t="str">
        <f t="shared" si="87"/>
        <v>04-55450</v>
      </c>
      <c r="E93" s="8" t="str">
        <f t="shared" si="87"/>
        <v>06-55450</v>
      </c>
      <c r="F93" s="8" t="str">
        <f t="shared" si="87"/>
        <v>07-55450</v>
      </c>
      <c r="G93" s="8" t="str">
        <f t="shared" si="87"/>
        <v>08-55450</v>
      </c>
      <c r="H93" s="8" t="str">
        <f t="shared" si="87"/>
        <v>09-55450</v>
      </c>
      <c r="I93" s="8" t="str">
        <f t="shared" si="88"/>
        <v>10-55450</v>
      </c>
      <c r="J93" s="8" t="str">
        <f t="shared" si="88"/>
        <v>11-55450</v>
      </c>
      <c r="K93" s="8" t="str">
        <f t="shared" si="88"/>
        <v>12-55450</v>
      </c>
      <c r="L93" s="8" t="str">
        <f t="shared" si="88"/>
        <v>15-55450</v>
      </c>
      <c r="M93" s="8" t="str">
        <f t="shared" si="88"/>
        <v>16-55450</v>
      </c>
      <c r="N93" s="8"/>
      <c r="O93" s="8">
        <f t="shared" si="94"/>
        <v>55450</v>
      </c>
      <c r="P93" s="4"/>
      <c r="Q93" t="e">
        <f t="shared" si="95"/>
        <v>#NAME?</v>
      </c>
      <c r="S93" s="218" t="e">
        <f t="shared" si="60"/>
        <v>#REF!</v>
      </c>
      <c r="T93" s="218" t="e">
        <f t="shared" si="61"/>
        <v>#REF!</v>
      </c>
      <c r="U93" s="218" t="e">
        <f t="shared" si="62"/>
        <v>#REF!</v>
      </c>
      <c r="V93" s="83" t="e">
        <f t="shared" si="63"/>
        <v>#REF!</v>
      </c>
      <c r="X93" s="10" t="e">
        <f>'Unit Compare rollup'!O93</f>
        <v>#REF!</v>
      </c>
      <c r="Y93" s="10" t="e">
        <f>'Unit Compare rollup'!P93</f>
        <v>#REF!</v>
      </c>
      <c r="Z93" s="10" t="e">
        <f t="shared" si="96"/>
        <v>#REF!</v>
      </c>
      <c r="AA93" s="83" t="e">
        <f t="shared" si="97"/>
        <v>#REF!</v>
      </c>
      <c r="AC93" s="10" t="e">
        <f>'Unit Compare rollup'!Y93</f>
        <v>#REF!</v>
      </c>
      <c r="AD93" s="10" t="e">
        <f>'Unit Compare rollup'!Z93</f>
        <v>#REF!</v>
      </c>
      <c r="AE93" s="10" t="e">
        <f t="shared" si="66"/>
        <v>#REF!</v>
      </c>
      <c r="AF93" s="83" t="e">
        <f t="shared" si="98"/>
        <v>#REF!</v>
      </c>
      <c r="AH93" s="10" t="e">
        <f>'Unit Compare rollup'!AI93</f>
        <v>#REF!</v>
      </c>
      <c r="AI93" s="10" t="e">
        <f>'Unit Compare rollup'!AJ93</f>
        <v>#REF!</v>
      </c>
      <c r="AJ93" s="10" t="e">
        <f t="shared" si="68"/>
        <v>#REF!</v>
      </c>
      <c r="AK93" s="83" t="e">
        <f t="shared" si="99"/>
        <v>#REF!</v>
      </c>
      <c r="AM93" s="10" t="e">
        <f>'Unit Compare rollup'!AS93</f>
        <v>#REF!</v>
      </c>
      <c r="AN93" s="10" t="e">
        <f>'Unit Compare rollup'!AT93</f>
        <v>#REF!</v>
      </c>
      <c r="AO93" s="10" t="e">
        <f t="shared" si="70"/>
        <v>#REF!</v>
      </c>
      <c r="AP93" s="83" t="e">
        <f t="shared" si="89"/>
        <v>#REF!</v>
      </c>
      <c r="AR93" s="10" t="e">
        <f>'Unit Compare rollup'!BC93</f>
        <v>#REF!</v>
      </c>
      <c r="AS93" s="10" t="e">
        <f>'Unit Compare rollup'!BD93</f>
        <v>#REF!</v>
      </c>
      <c r="AT93" s="10" t="e">
        <f t="shared" si="90"/>
        <v>#REF!</v>
      </c>
      <c r="AU93" s="83" t="e">
        <f t="shared" si="91"/>
        <v>#REF!</v>
      </c>
      <c r="AW93" s="10" t="e">
        <f>'Unit Compare rollup'!BM93</f>
        <v>#REF!</v>
      </c>
      <c r="AX93" s="10" t="e">
        <f>'Unit Compare rollup'!BN93</f>
        <v>#REF!</v>
      </c>
      <c r="AY93" s="10" t="e">
        <f t="shared" si="92"/>
        <v>#REF!</v>
      </c>
      <c r="AZ93" s="83" t="e">
        <f t="shared" si="93"/>
        <v>#REF!</v>
      </c>
      <c r="BC93" s="26" t="e">
        <f>+T93-#REF!</f>
        <v>#REF!</v>
      </c>
    </row>
    <row r="94" spans="1:55" outlineLevel="1">
      <c r="A94" s="63">
        <v>55500</v>
      </c>
      <c r="B94" s="8" t="str">
        <f t="shared" si="87"/>
        <v>01-55500</v>
      </c>
      <c r="C94" s="8" t="str">
        <f t="shared" si="87"/>
        <v>02-55500</v>
      </c>
      <c r="D94" s="8" t="str">
        <f t="shared" si="87"/>
        <v>04-55500</v>
      </c>
      <c r="E94" s="8" t="str">
        <f t="shared" si="87"/>
        <v>06-55500</v>
      </c>
      <c r="F94" s="8" t="str">
        <f t="shared" si="87"/>
        <v>07-55500</v>
      </c>
      <c r="G94" s="8" t="str">
        <f t="shared" si="87"/>
        <v>08-55500</v>
      </c>
      <c r="H94" s="8" t="str">
        <f t="shared" si="87"/>
        <v>09-55500</v>
      </c>
      <c r="I94" s="8" t="str">
        <f t="shared" si="88"/>
        <v>10-55500</v>
      </c>
      <c r="J94" s="8" t="str">
        <f t="shared" si="88"/>
        <v>11-55500</v>
      </c>
      <c r="K94" s="8" t="str">
        <f t="shared" si="88"/>
        <v>12-55500</v>
      </c>
      <c r="L94" s="8" t="str">
        <f t="shared" si="88"/>
        <v>15-55500</v>
      </c>
      <c r="M94" s="8" t="str">
        <f t="shared" si="88"/>
        <v>16-55500</v>
      </c>
      <c r="N94" s="8"/>
      <c r="O94" s="8">
        <f t="shared" si="94"/>
        <v>55500</v>
      </c>
      <c r="P94" s="4"/>
      <c r="Q94" t="e">
        <f t="shared" si="95"/>
        <v>#NAME?</v>
      </c>
      <c r="S94" s="218" t="e">
        <f t="shared" si="60"/>
        <v>#REF!</v>
      </c>
      <c r="T94" s="218" t="e">
        <f t="shared" si="61"/>
        <v>#REF!</v>
      </c>
      <c r="U94" s="218" t="e">
        <f t="shared" si="62"/>
        <v>#REF!</v>
      </c>
      <c r="V94" s="83" t="e">
        <f t="shared" si="63"/>
        <v>#REF!</v>
      </c>
      <c r="X94" s="10" t="e">
        <f>'Unit Compare rollup'!O94</f>
        <v>#REF!</v>
      </c>
      <c r="Y94" s="10" t="e">
        <f>'Unit Compare rollup'!P94</f>
        <v>#REF!</v>
      </c>
      <c r="Z94" s="10" t="e">
        <f t="shared" si="96"/>
        <v>#REF!</v>
      </c>
      <c r="AA94" s="83" t="e">
        <f t="shared" si="97"/>
        <v>#REF!</v>
      </c>
      <c r="AC94" s="10" t="e">
        <f>'Unit Compare rollup'!Y94</f>
        <v>#REF!</v>
      </c>
      <c r="AD94" s="10" t="e">
        <f>'Unit Compare rollup'!Z94</f>
        <v>#REF!</v>
      </c>
      <c r="AE94" s="10" t="e">
        <f t="shared" si="66"/>
        <v>#REF!</v>
      </c>
      <c r="AF94" s="83" t="e">
        <f t="shared" si="98"/>
        <v>#REF!</v>
      </c>
      <c r="AH94" s="10" t="e">
        <f>'Unit Compare rollup'!AI94</f>
        <v>#REF!</v>
      </c>
      <c r="AI94" s="10" t="e">
        <f>'Unit Compare rollup'!AJ94</f>
        <v>#REF!</v>
      </c>
      <c r="AJ94" s="10" t="e">
        <f t="shared" si="68"/>
        <v>#REF!</v>
      </c>
      <c r="AK94" s="83" t="e">
        <f t="shared" si="99"/>
        <v>#REF!</v>
      </c>
      <c r="AM94" s="10" t="e">
        <f>'Unit Compare rollup'!AS94</f>
        <v>#REF!</v>
      </c>
      <c r="AN94" s="10" t="e">
        <f>'Unit Compare rollup'!AT94</f>
        <v>#REF!</v>
      </c>
      <c r="AO94" s="10" t="e">
        <f t="shared" si="70"/>
        <v>#REF!</v>
      </c>
      <c r="AP94" s="83" t="e">
        <f t="shared" si="89"/>
        <v>#REF!</v>
      </c>
      <c r="AR94" s="10" t="e">
        <f>'Unit Compare rollup'!BC94</f>
        <v>#REF!</v>
      </c>
      <c r="AS94" s="10" t="e">
        <f>'Unit Compare rollup'!BD94</f>
        <v>#REF!</v>
      </c>
      <c r="AT94" s="10" t="e">
        <f t="shared" si="90"/>
        <v>#REF!</v>
      </c>
      <c r="AU94" s="83" t="e">
        <f t="shared" si="91"/>
        <v>#REF!</v>
      </c>
      <c r="AW94" s="10" t="e">
        <f>'Unit Compare rollup'!BM94</f>
        <v>#REF!</v>
      </c>
      <c r="AX94" s="10" t="e">
        <f>'Unit Compare rollup'!BN94</f>
        <v>#REF!</v>
      </c>
      <c r="AY94" s="10" t="e">
        <f t="shared" si="92"/>
        <v>#REF!</v>
      </c>
      <c r="AZ94" s="83" t="e">
        <f t="shared" si="93"/>
        <v>#REF!</v>
      </c>
      <c r="BC94" s="26" t="e">
        <f>+T94-#REF!</f>
        <v>#REF!</v>
      </c>
    </row>
    <row r="95" spans="1:55" outlineLevel="1">
      <c r="A95" s="63">
        <v>55600</v>
      </c>
      <c r="B95" s="8" t="str">
        <f t="shared" si="87"/>
        <v>01-55600</v>
      </c>
      <c r="C95" s="8" t="str">
        <f t="shared" si="87"/>
        <v>02-55600</v>
      </c>
      <c r="D95" s="8" t="str">
        <f t="shared" si="87"/>
        <v>04-55600</v>
      </c>
      <c r="E95" s="8" t="str">
        <f t="shared" si="87"/>
        <v>06-55600</v>
      </c>
      <c r="F95" s="8" t="str">
        <f t="shared" si="87"/>
        <v>07-55600</v>
      </c>
      <c r="G95" s="8" t="str">
        <f t="shared" si="87"/>
        <v>08-55600</v>
      </c>
      <c r="H95" s="8" t="str">
        <f t="shared" si="87"/>
        <v>09-55600</v>
      </c>
      <c r="I95" s="8" t="str">
        <f t="shared" si="88"/>
        <v>10-55600</v>
      </c>
      <c r="J95" s="8" t="str">
        <f t="shared" si="88"/>
        <v>11-55600</v>
      </c>
      <c r="K95" s="8" t="str">
        <f t="shared" si="88"/>
        <v>12-55600</v>
      </c>
      <c r="L95" s="8" t="str">
        <f t="shared" si="88"/>
        <v>15-55600</v>
      </c>
      <c r="M95" s="8" t="str">
        <f t="shared" si="88"/>
        <v>16-55600</v>
      </c>
      <c r="N95" s="8"/>
      <c r="O95" s="8">
        <f t="shared" si="94"/>
        <v>55600</v>
      </c>
      <c r="P95" s="4"/>
      <c r="Q95" t="e">
        <f t="shared" si="95"/>
        <v>#NAME?</v>
      </c>
      <c r="S95" s="218" t="e">
        <f t="shared" si="60"/>
        <v>#REF!</v>
      </c>
      <c r="T95" s="218" t="e">
        <f t="shared" si="61"/>
        <v>#REF!</v>
      </c>
      <c r="U95" s="218" t="e">
        <f t="shared" si="62"/>
        <v>#REF!</v>
      </c>
      <c r="V95" s="83" t="e">
        <f t="shared" si="63"/>
        <v>#REF!</v>
      </c>
      <c r="X95" s="10" t="e">
        <f>'Unit Compare rollup'!O95</f>
        <v>#REF!</v>
      </c>
      <c r="Y95" s="10" t="e">
        <f>'Unit Compare rollup'!P95</f>
        <v>#REF!</v>
      </c>
      <c r="Z95" s="10" t="e">
        <f t="shared" si="96"/>
        <v>#REF!</v>
      </c>
      <c r="AA95" s="83" t="e">
        <f t="shared" si="97"/>
        <v>#REF!</v>
      </c>
      <c r="AC95" s="10" t="e">
        <f>'Unit Compare rollup'!Y95</f>
        <v>#REF!</v>
      </c>
      <c r="AD95" s="10" t="e">
        <f>'Unit Compare rollup'!Z95</f>
        <v>#REF!</v>
      </c>
      <c r="AE95" s="10" t="e">
        <f t="shared" si="66"/>
        <v>#REF!</v>
      </c>
      <c r="AF95" s="83" t="e">
        <f t="shared" si="98"/>
        <v>#REF!</v>
      </c>
      <c r="AH95" s="10" t="e">
        <f>'Unit Compare rollup'!AI95</f>
        <v>#REF!</v>
      </c>
      <c r="AI95" s="10" t="e">
        <f>'Unit Compare rollup'!AJ95</f>
        <v>#REF!</v>
      </c>
      <c r="AJ95" s="10" t="e">
        <f t="shared" si="68"/>
        <v>#REF!</v>
      </c>
      <c r="AK95" s="83" t="e">
        <f t="shared" si="99"/>
        <v>#REF!</v>
      </c>
      <c r="AM95" s="10" t="e">
        <f>'Unit Compare rollup'!AS95</f>
        <v>#REF!</v>
      </c>
      <c r="AN95" s="10" t="e">
        <f>'Unit Compare rollup'!AT95</f>
        <v>#REF!</v>
      </c>
      <c r="AO95" s="10" t="e">
        <f t="shared" si="70"/>
        <v>#REF!</v>
      </c>
      <c r="AP95" s="83" t="e">
        <f t="shared" si="89"/>
        <v>#REF!</v>
      </c>
      <c r="AR95" s="10" t="e">
        <f>'Unit Compare rollup'!BC95</f>
        <v>#REF!</v>
      </c>
      <c r="AS95" s="10" t="e">
        <f>'Unit Compare rollup'!BD95</f>
        <v>#REF!</v>
      </c>
      <c r="AT95" s="10" t="e">
        <f t="shared" si="90"/>
        <v>#REF!</v>
      </c>
      <c r="AU95" s="83" t="e">
        <f t="shared" si="91"/>
        <v>#REF!</v>
      </c>
      <c r="AW95" s="10" t="e">
        <f>'Unit Compare rollup'!BM95</f>
        <v>#REF!</v>
      </c>
      <c r="AX95" s="10" t="e">
        <f>'Unit Compare rollup'!BN95</f>
        <v>#REF!</v>
      </c>
      <c r="AY95" s="10" t="e">
        <f t="shared" si="92"/>
        <v>#REF!</v>
      </c>
      <c r="AZ95" s="83" t="e">
        <f t="shared" si="93"/>
        <v>#REF!</v>
      </c>
      <c r="BC95" s="26" t="e">
        <f>+T95-#REF!</f>
        <v>#REF!</v>
      </c>
    </row>
    <row r="96" spans="1:55" outlineLevel="1">
      <c r="A96" s="63">
        <v>55650</v>
      </c>
      <c r="B96" s="8" t="str">
        <f t="shared" si="87"/>
        <v>01-55650</v>
      </c>
      <c r="C96" s="8" t="str">
        <f t="shared" si="87"/>
        <v>02-55650</v>
      </c>
      <c r="D96" s="8" t="str">
        <f t="shared" si="87"/>
        <v>04-55650</v>
      </c>
      <c r="E96" s="8" t="str">
        <f t="shared" si="87"/>
        <v>06-55650</v>
      </c>
      <c r="F96" s="8" t="str">
        <f t="shared" si="87"/>
        <v>07-55650</v>
      </c>
      <c r="G96" s="8" t="str">
        <f t="shared" si="87"/>
        <v>08-55650</v>
      </c>
      <c r="H96" s="8" t="str">
        <f t="shared" si="87"/>
        <v>09-55650</v>
      </c>
      <c r="I96" s="8" t="str">
        <f t="shared" si="88"/>
        <v>10-55650</v>
      </c>
      <c r="J96" s="8" t="str">
        <f t="shared" si="88"/>
        <v>11-55650</v>
      </c>
      <c r="K96" s="8" t="str">
        <f t="shared" si="88"/>
        <v>12-55650</v>
      </c>
      <c r="L96" s="8" t="str">
        <f t="shared" si="88"/>
        <v>15-55650</v>
      </c>
      <c r="M96" s="8" t="str">
        <f t="shared" si="88"/>
        <v>16-55650</v>
      </c>
      <c r="N96" s="8"/>
      <c r="O96" s="8">
        <f t="shared" si="94"/>
        <v>55650</v>
      </c>
      <c r="P96" s="4"/>
      <c r="Q96" t="e">
        <f t="shared" si="95"/>
        <v>#NAME?</v>
      </c>
      <c r="S96" s="218" t="e">
        <f t="shared" si="60"/>
        <v>#REF!</v>
      </c>
      <c r="T96" s="218" t="e">
        <f t="shared" si="61"/>
        <v>#REF!</v>
      </c>
      <c r="U96" s="218" t="e">
        <f t="shared" si="62"/>
        <v>#REF!</v>
      </c>
      <c r="V96" s="83" t="e">
        <f t="shared" si="63"/>
        <v>#REF!</v>
      </c>
      <c r="X96" s="10" t="e">
        <f>'Unit Compare rollup'!O96</f>
        <v>#REF!</v>
      </c>
      <c r="Y96" s="10" t="e">
        <f>'Unit Compare rollup'!P96</f>
        <v>#REF!</v>
      </c>
      <c r="Z96" s="10" t="e">
        <f t="shared" si="96"/>
        <v>#REF!</v>
      </c>
      <c r="AA96" s="83" t="e">
        <f t="shared" si="97"/>
        <v>#REF!</v>
      </c>
      <c r="AC96" s="10" t="e">
        <f>'Unit Compare rollup'!Y96</f>
        <v>#REF!</v>
      </c>
      <c r="AD96" s="10" t="e">
        <f>'Unit Compare rollup'!Z96</f>
        <v>#REF!</v>
      </c>
      <c r="AE96" s="10" t="e">
        <f t="shared" si="66"/>
        <v>#REF!</v>
      </c>
      <c r="AF96" s="83" t="e">
        <f t="shared" si="98"/>
        <v>#REF!</v>
      </c>
      <c r="AH96" s="10" t="e">
        <f>'Unit Compare rollup'!AI96</f>
        <v>#REF!</v>
      </c>
      <c r="AI96" s="10" t="e">
        <f>'Unit Compare rollup'!AJ96</f>
        <v>#REF!</v>
      </c>
      <c r="AJ96" s="10" t="e">
        <f t="shared" si="68"/>
        <v>#REF!</v>
      </c>
      <c r="AK96" s="83" t="e">
        <f t="shared" si="99"/>
        <v>#REF!</v>
      </c>
      <c r="AM96" s="10" t="e">
        <f>'Unit Compare rollup'!AS96</f>
        <v>#REF!</v>
      </c>
      <c r="AN96" s="10" t="e">
        <f>'Unit Compare rollup'!AT96</f>
        <v>#REF!</v>
      </c>
      <c r="AO96" s="10" t="e">
        <f t="shared" si="70"/>
        <v>#REF!</v>
      </c>
      <c r="AP96" s="83" t="e">
        <f t="shared" si="89"/>
        <v>#REF!</v>
      </c>
      <c r="AR96" s="10" t="e">
        <f>'Unit Compare rollup'!BC96</f>
        <v>#REF!</v>
      </c>
      <c r="AS96" s="10" t="e">
        <f>'Unit Compare rollup'!BD96</f>
        <v>#REF!</v>
      </c>
      <c r="AT96" s="10" t="e">
        <f t="shared" si="90"/>
        <v>#REF!</v>
      </c>
      <c r="AU96" s="83" t="e">
        <f t="shared" si="91"/>
        <v>#REF!</v>
      </c>
      <c r="AW96" s="10" t="e">
        <f>'Unit Compare rollup'!BM96</f>
        <v>#REF!</v>
      </c>
      <c r="AX96" s="10" t="e">
        <f>'Unit Compare rollup'!BN96</f>
        <v>#REF!</v>
      </c>
      <c r="AY96" s="10" t="e">
        <f t="shared" si="92"/>
        <v>#REF!</v>
      </c>
      <c r="AZ96" s="83" t="e">
        <f t="shared" si="93"/>
        <v>#REF!</v>
      </c>
      <c r="BC96" s="26" t="e">
        <f>+T96-#REF!</f>
        <v>#REF!</v>
      </c>
    </row>
    <row r="97" spans="1:55" outlineLevel="1">
      <c r="A97" s="63">
        <v>55700</v>
      </c>
      <c r="B97" s="8" t="str">
        <f t="shared" si="87"/>
        <v>01-55700</v>
      </c>
      <c r="C97" s="8" t="str">
        <f t="shared" si="87"/>
        <v>02-55700</v>
      </c>
      <c r="D97" s="8" t="str">
        <f t="shared" si="87"/>
        <v>04-55700</v>
      </c>
      <c r="E97" s="8" t="str">
        <f t="shared" si="87"/>
        <v>06-55700</v>
      </c>
      <c r="F97" s="8" t="str">
        <f t="shared" si="87"/>
        <v>07-55700</v>
      </c>
      <c r="G97" s="8" t="str">
        <f t="shared" si="87"/>
        <v>08-55700</v>
      </c>
      <c r="H97" s="8" t="str">
        <f t="shared" si="87"/>
        <v>09-55700</v>
      </c>
      <c r="I97" s="8" t="str">
        <f t="shared" si="88"/>
        <v>10-55700</v>
      </c>
      <c r="J97" s="8" t="str">
        <f t="shared" si="88"/>
        <v>11-55700</v>
      </c>
      <c r="K97" s="8" t="str">
        <f t="shared" si="88"/>
        <v>12-55700</v>
      </c>
      <c r="L97" s="8" t="str">
        <f t="shared" si="88"/>
        <v>15-55700</v>
      </c>
      <c r="M97" s="8" t="str">
        <f t="shared" si="88"/>
        <v>16-55700</v>
      </c>
      <c r="N97" s="8"/>
      <c r="O97" s="8">
        <f t="shared" si="94"/>
        <v>55700</v>
      </c>
      <c r="P97" s="4"/>
      <c r="Q97" t="e">
        <f t="shared" si="95"/>
        <v>#NAME?</v>
      </c>
      <c r="S97" s="218" t="e">
        <f t="shared" si="60"/>
        <v>#REF!</v>
      </c>
      <c r="T97" s="218" t="e">
        <f t="shared" si="61"/>
        <v>#REF!</v>
      </c>
      <c r="U97" s="218" t="e">
        <f t="shared" si="62"/>
        <v>#REF!</v>
      </c>
      <c r="V97" s="83" t="e">
        <f t="shared" si="63"/>
        <v>#REF!</v>
      </c>
      <c r="X97" s="10" t="e">
        <f>'Unit Compare rollup'!O97</f>
        <v>#REF!</v>
      </c>
      <c r="Y97" s="10" t="e">
        <f>'Unit Compare rollup'!P97</f>
        <v>#REF!</v>
      </c>
      <c r="Z97" s="10" t="e">
        <f t="shared" si="96"/>
        <v>#REF!</v>
      </c>
      <c r="AA97" s="83" t="e">
        <f t="shared" si="97"/>
        <v>#REF!</v>
      </c>
      <c r="AC97" s="10" t="e">
        <f>'Unit Compare rollup'!Y97</f>
        <v>#REF!</v>
      </c>
      <c r="AD97" s="10" t="e">
        <f>'Unit Compare rollup'!Z97</f>
        <v>#REF!</v>
      </c>
      <c r="AE97" s="10" t="e">
        <f t="shared" si="66"/>
        <v>#REF!</v>
      </c>
      <c r="AF97" s="83" t="e">
        <f t="shared" si="98"/>
        <v>#REF!</v>
      </c>
      <c r="AH97" s="10" t="e">
        <f>'Unit Compare rollup'!AI97</f>
        <v>#REF!</v>
      </c>
      <c r="AI97" s="10" t="e">
        <f>'Unit Compare rollup'!AJ97</f>
        <v>#REF!</v>
      </c>
      <c r="AJ97" s="10" t="e">
        <f t="shared" si="68"/>
        <v>#REF!</v>
      </c>
      <c r="AK97" s="83" t="e">
        <f t="shared" si="99"/>
        <v>#REF!</v>
      </c>
      <c r="AM97" s="10" t="e">
        <f>'Unit Compare rollup'!AS97</f>
        <v>#REF!</v>
      </c>
      <c r="AN97" s="10" t="e">
        <f>'Unit Compare rollup'!AT97</f>
        <v>#REF!</v>
      </c>
      <c r="AO97" s="10" t="e">
        <f t="shared" si="70"/>
        <v>#REF!</v>
      </c>
      <c r="AP97" s="83" t="e">
        <f t="shared" si="89"/>
        <v>#REF!</v>
      </c>
      <c r="AR97" s="10" t="e">
        <f>'Unit Compare rollup'!BC97</f>
        <v>#REF!</v>
      </c>
      <c r="AS97" s="10" t="e">
        <f>'Unit Compare rollup'!BD97</f>
        <v>#REF!</v>
      </c>
      <c r="AT97" s="10" t="e">
        <f t="shared" si="90"/>
        <v>#REF!</v>
      </c>
      <c r="AU97" s="83" t="e">
        <f t="shared" si="91"/>
        <v>#REF!</v>
      </c>
      <c r="AW97" s="10" t="e">
        <f>'Unit Compare rollup'!BM97</f>
        <v>#REF!</v>
      </c>
      <c r="AX97" s="10" t="e">
        <f>'Unit Compare rollup'!BN97</f>
        <v>#REF!</v>
      </c>
      <c r="AY97" s="10" t="e">
        <f t="shared" si="92"/>
        <v>#REF!</v>
      </c>
      <c r="AZ97" s="83" t="e">
        <f t="shared" si="93"/>
        <v>#REF!</v>
      </c>
      <c r="BC97" s="26" t="e">
        <f>+T97-#REF!</f>
        <v>#REF!</v>
      </c>
    </row>
    <row r="98" spans="1:55" outlineLevel="1">
      <c r="A98" s="63">
        <v>55800</v>
      </c>
      <c r="B98" s="8" t="str">
        <f t="shared" si="87"/>
        <v>01-55800</v>
      </c>
      <c r="C98" s="8" t="str">
        <f t="shared" si="87"/>
        <v>02-55800</v>
      </c>
      <c r="D98" s="8" t="str">
        <f t="shared" si="87"/>
        <v>04-55800</v>
      </c>
      <c r="E98" s="8" t="str">
        <f t="shared" si="87"/>
        <v>06-55800</v>
      </c>
      <c r="F98" s="8" t="str">
        <f t="shared" si="87"/>
        <v>07-55800</v>
      </c>
      <c r="G98" s="8" t="str">
        <f t="shared" si="87"/>
        <v>08-55800</v>
      </c>
      <c r="H98" s="8" t="str">
        <f t="shared" si="87"/>
        <v>09-55800</v>
      </c>
      <c r="I98" s="8" t="str">
        <f t="shared" si="88"/>
        <v>10-55800</v>
      </c>
      <c r="J98" s="8" t="str">
        <f t="shared" si="88"/>
        <v>11-55800</v>
      </c>
      <c r="K98" s="8" t="str">
        <f t="shared" si="88"/>
        <v>12-55800</v>
      </c>
      <c r="L98" s="8" t="str">
        <f t="shared" si="88"/>
        <v>15-55800</v>
      </c>
      <c r="M98" s="8" t="str">
        <f t="shared" si="88"/>
        <v>16-55800</v>
      </c>
      <c r="N98" s="8"/>
      <c r="O98" s="8">
        <f t="shared" si="94"/>
        <v>55800</v>
      </c>
      <c r="P98" s="4"/>
      <c r="Q98" t="e">
        <f t="shared" si="95"/>
        <v>#NAME?</v>
      </c>
      <c r="S98" s="218" t="e">
        <f t="shared" si="60"/>
        <v>#REF!</v>
      </c>
      <c r="T98" s="218" t="e">
        <f t="shared" si="61"/>
        <v>#REF!</v>
      </c>
      <c r="U98" s="218" t="e">
        <f t="shared" si="62"/>
        <v>#REF!</v>
      </c>
      <c r="V98" s="83" t="e">
        <f t="shared" si="63"/>
        <v>#REF!</v>
      </c>
      <c r="X98" s="10" t="e">
        <f>'Unit Compare rollup'!O98</f>
        <v>#REF!</v>
      </c>
      <c r="Y98" s="10" t="e">
        <f>'Unit Compare rollup'!P98</f>
        <v>#REF!</v>
      </c>
      <c r="Z98" s="10" t="e">
        <f t="shared" si="96"/>
        <v>#REF!</v>
      </c>
      <c r="AA98" s="83" t="e">
        <f t="shared" si="97"/>
        <v>#REF!</v>
      </c>
      <c r="AC98" s="10" t="e">
        <f>'Unit Compare rollup'!Y98</f>
        <v>#REF!</v>
      </c>
      <c r="AD98" s="10" t="e">
        <f>'Unit Compare rollup'!Z98</f>
        <v>#REF!</v>
      </c>
      <c r="AE98" s="10" t="e">
        <f t="shared" si="66"/>
        <v>#REF!</v>
      </c>
      <c r="AF98" s="83" t="e">
        <f t="shared" si="98"/>
        <v>#REF!</v>
      </c>
      <c r="AH98" s="10" t="e">
        <f>'Unit Compare rollup'!AI98</f>
        <v>#REF!</v>
      </c>
      <c r="AI98" s="10" t="e">
        <f>'Unit Compare rollup'!AJ98</f>
        <v>#REF!</v>
      </c>
      <c r="AJ98" s="10" t="e">
        <f t="shared" si="68"/>
        <v>#REF!</v>
      </c>
      <c r="AK98" s="83" t="e">
        <f t="shared" si="99"/>
        <v>#REF!</v>
      </c>
      <c r="AM98" s="10" t="e">
        <f>'Unit Compare rollup'!AS98</f>
        <v>#REF!</v>
      </c>
      <c r="AN98" s="10" t="e">
        <f>'Unit Compare rollup'!AT98</f>
        <v>#REF!</v>
      </c>
      <c r="AO98" s="10" t="e">
        <f t="shared" si="70"/>
        <v>#REF!</v>
      </c>
      <c r="AP98" s="83" t="e">
        <f t="shared" si="89"/>
        <v>#REF!</v>
      </c>
      <c r="AR98" s="10" t="e">
        <f>'Unit Compare rollup'!BC98</f>
        <v>#REF!</v>
      </c>
      <c r="AS98" s="10" t="e">
        <f>'Unit Compare rollup'!BD98</f>
        <v>#REF!</v>
      </c>
      <c r="AT98" s="10" t="e">
        <f t="shared" si="90"/>
        <v>#REF!</v>
      </c>
      <c r="AU98" s="83" t="e">
        <f t="shared" si="91"/>
        <v>#REF!</v>
      </c>
      <c r="AW98" s="10" t="e">
        <f>'Unit Compare rollup'!BM98</f>
        <v>#REF!</v>
      </c>
      <c r="AX98" s="10" t="e">
        <f>'Unit Compare rollup'!BN98</f>
        <v>#REF!</v>
      </c>
      <c r="AY98" s="10" t="e">
        <f t="shared" si="92"/>
        <v>#REF!</v>
      </c>
      <c r="AZ98" s="83" t="e">
        <f t="shared" si="93"/>
        <v>#REF!</v>
      </c>
      <c r="BC98" s="26" t="e">
        <f>+T98-#REF!</f>
        <v>#REF!</v>
      </c>
    </row>
    <row r="99" spans="1:55" outlineLevel="1">
      <c r="A99" s="63">
        <v>55900</v>
      </c>
      <c r="B99" s="8" t="str">
        <f t="shared" si="87"/>
        <v>01-55900</v>
      </c>
      <c r="C99" s="8" t="str">
        <f t="shared" si="87"/>
        <v>02-55900</v>
      </c>
      <c r="D99" s="8" t="str">
        <f t="shared" si="87"/>
        <v>04-55900</v>
      </c>
      <c r="E99" s="8" t="str">
        <f t="shared" si="87"/>
        <v>06-55900</v>
      </c>
      <c r="F99" s="8" t="str">
        <f t="shared" si="87"/>
        <v>07-55900</v>
      </c>
      <c r="G99" s="8" t="str">
        <f t="shared" si="87"/>
        <v>08-55900</v>
      </c>
      <c r="H99" s="8" t="str">
        <f t="shared" si="87"/>
        <v>09-55900</v>
      </c>
      <c r="I99" s="8" t="str">
        <f t="shared" si="88"/>
        <v>10-55900</v>
      </c>
      <c r="J99" s="8" t="str">
        <f t="shared" si="88"/>
        <v>11-55900</v>
      </c>
      <c r="K99" s="8" t="str">
        <f t="shared" si="88"/>
        <v>12-55900</v>
      </c>
      <c r="L99" s="8" t="str">
        <f t="shared" si="88"/>
        <v>15-55900</v>
      </c>
      <c r="M99" s="8" t="str">
        <f t="shared" si="88"/>
        <v>16-55900</v>
      </c>
      <c r="N99" s="8"/>
      <c r="O99" s="8">
        <f t="shared" si="94"/>
        <v>55900</v>
      </c>
      <c r="P99" s="4"/>
      <c r="Q99" t="e">
        <f t="shared" si="95"/>
        <v>#NAME?</v>
      </c>
      <c r="S99" s="218" t="e">
        <f t="shared" si="60"/>
        <v>#REF!</v>
      </c>
      <c r="T99" s="218" t="e">
        <f t="shared" si="61"/>
        <v>#REF!</v>
      </c>
      <c r="U99" s="218" t="e">
        <f t="shared" si="62"/>
        <v>#REF!</v>
      </c>
      <c r="V99" s="83" t="e">
        <f t="shared" si="63"/>
        <v>#REF!</v>
      </c>
      <c r="X99" s="10" t="e">
        <f>'Unit Compare rollup'!O99</f>
        <v>#REF!</v>
      </c>
      <c r="Y99" s="10" t="e">
        <f>'Unit Compare rollup'!P99</f>
        <v>#REF!</v>
      </c>
      <c r="Z99" s="10" t="e">
        <f t="shared" si="96"/>
        <v>#REF!</v>
      </c>
      <c r="AA99" s="83" t="e">
        <f t="shared" si="97"/>
        <v>#REF!</v>
      </c>
      <c r="AC99" s="10" t="e">
        <f>'Unit Compare rollup'!Y99</f>
        <v>#REF!</v>
      </c>
      <c r="AD99" s="10" t="e">
        <f>'Unit Compare rollup'!Z99</f>
        <v>#REF!</v>
      </c>
      <c r="AE99" s="10" t="e">
        <f t="shared" si="66"/>
        <v>#REF!</v>
      </c>
      <c r="AF99" s="83" t="e">
        <f t="shared" si="98"/>
        <v>#REF!</v>
      </c>
      <c r="AH99" s="10" t="e">
        <f>'Unit Compare rollup'!AI99</f>
        <v>#REF!</v>
      </c>
      <c r="AI99" s="10" t="e">
        <f>'Unit Compare rollup'!AJ99</f>
        <v>#REF!</v>
      </c>
      <c r="AJ99" s="10" t="e">
        <f t="shared" si="68"/>
        <v>#REF!</v>
      </c>
      <c r="AK99" s="83" t="e">
        <f t="shared" si="99"/>
        <v>#REF!</v>
      </c>
      <c r="AM99" s="10" t="e">
        <f>'Unit Compare rollup'!AS99</f>
        <v>#REF!</v>
      </c>
      <c r="AN99" s="10" t="e">
        <f>'Unit Compare rollup'!AT99</f>
        <v>#REF!</v>
      </c>
      <c r="AO99" s="10" t="e">
        <f t="shared" si="70"/>
        <v>#REF!</v>
      </c>
      <c r="AP99" s="83" t="e">
        <f t="shared" si="89"/>
        <v>#REF!</v>
      </c>
      <c r="AR99" s="10" t="e">
        <f>'Unit Compare rollup'!BC99</f>
        <v>#REF!</v>
      </c>
      <c r="AS99" s="10" t="e">
        <f>'Unit Compare rollup'!BD99</f>
        <v>#REF!</v>
      </c>
      <c r="AT99" s="10" t="e">
        <f t="shared" si="90"/>
        <v>#REF!</v>
      </c>
      <c r="AU99" s="83" t="e">
        <f t="shared" si="91"/>
        <v>#REF!</v>
      </c>
      <c r="AW99" s="10" t="e">
        <f>'Unit Compare rollup'!BM99</f>
        <v>#REF!</v>
      </c>
      <c r="AX99" s="10" t="e">
        <f>'Unit Compare rollup'!BN99</f>
        <v>#REF!</v>
      </c>
      <c r="AY99" s="10" t="e">
        <f t="shared" si="92"/>
        <v>#REF!</v>
      </c>
      <c r="AZ99" s="83" t="e">
        <f t="shared" si="93"/>
        <v>#REF!</v>
      </c>
      <c r="BC99" s="26" t="e">
        <f>+T99-#REF!</f>
        <v>#REF!</v>
      </c>
    </row>
    <row r="100" spans="1:55" outlineLevel="1">
      <c r="A100" s="63">
        <v>56100</v>
      </c>
      <c r="B100" s="8" t="str">
        <f t="shared" ref="B100:H109" si="100">CONCATENATE("0",B$8,"-",$A100)</f>
        <v>01-56100</v>
      </c>
      <c r="C100" s="8" t="str">
        <f t="shared" si="100"/>
        <v>02-56100</v>
      </c>
      <c r="D100" s="8" t="str">
        <f t="shared" si="100"/>
        <v>04-56100</v>
      </c>
      <c r="E100" s="8" t="str">
        <f t="shared" si="100"/>
        <v>06-56100</v>
      </c>
      <c r="F100" s="8" t="str">
        <f t="shared" si="100"/>
        <v>07-56100</v>
      </c>
      <c r="G100" s="8" t="str">
        <f t="shared" si="100"/>
        <v>08-56100</v>
      </c>
      <c r="H100" s="8" t="str">
        <f t="shared" si="100"/>
        <v>09-56100</v>
      </c>
      <c r="I100" s="8" t="str">
        <f t="shared" ref="I100:M109" si="101">CONCATENATE(I$8,"-",$A100)</f>
        <v>10-56100</v>
      </c>
      <c r="J100" s="8" t="str">
        <f t="shared" si="101"/>
        <v>11-56100</v>
      </c>
      <c r="K100" s="8" t="str">
        <f t="shared" si="101"/>
        <v>12-56100</v>
      </c>
      <c r="L100" s="8" t="str">
        <f t="shared" si="101"/>
        <v>15-56100</v>
      </c>
      <c r="M100" s="8" t="str">
        <f t="shared" si="101"/>
        <v>16-56100</v>
      </c>
      <c r="N100" s="8"/>
      <c r="O100" s="8">
        <f t="shared" si="94"/>
        <v>56100</v>
      </c>
      <c r="P100" s="4"/>
      <c r="Q100" t="e">
        <f t="shared" si="95"/>
        <v>#NAME?</v>
      </c>
      <c r="S100" s="218" t="e">
        <f t="shared" si="60"/>
        <v>#REF!</v>
      </c>
      <c r="T100" s="218" t="e">
        <f t="shared" si="61"/>
        <v>#REF!</v>
      </c>
      <c r="U100" s="218" t="e">
        <f t="shared" si="62"/>
        <v>#REF!</v>
      </c>
      <c r="V100" s="83" t="e">
        <f t="shared" si="63"/>
        <v>#REF!</v>
      </c>
      <c r="X100" s="10" t="e">
        <f>'Unit Compare rollup'!O100</f>
        <v>#REF!</v>
      </c>
      <c r="Y100" s="10" t="e">
        <f>'Unit Compare rollup'!P100</f>
        <v>#REF!</v>
      </c>
      <c r="Z100" s="10" t="e">
        <f t="shared" si="96"/>
        <v>#REF!</v>
      </c>
      <c r="AA100" s="83" t="e">
        <f t="shared" si="97"/>
        <v>#REF!</v>
      </c>
      <c r="AC100" s="10" t="e">
        <f>'Unit Compare rollup'!Y100</f>
        <v>#REF!</v>
      </c>
      <c r="AD100" s="10" t="e">
        <f>'Unit Compare rollup'!Z100</f>
        <v>#REF!</v>
      </c>
      <c r="AE100" s="10" t="e">
        <f t="shared" si="66"/>
        <v>#REF!</v>
      </c>
      <c r="AF100" s="83" t="e">
        <f t="shared" si="98"/>
        <v>#REF!</v>
      </c>
      <c r="AH100" s="10" t="e">
        <f>'Unit Compare rollup'!AI100</f>
        <v>#REF!</v>
      </c>
      <c r="AI100" s="10" t="e">
        <f>'Unit Compare rollup'!AJ100</f>
        <v>#REF!</v>
      </c>
      <c r="AJ100" s="10" t="e">
        <f t="shared" si="68"/>
        <v>#REF!</v>
      </c>
      <c r="AK100" s="83" t="e">
        <f t="shared" si="99"/>
        <v>#REF!</v>
      </c>
      <c r="AM100" s="10" t="e">
        <f>'Unit Compare rollup'!AS100</f>
        <v>#REF!</v>
      </c>
      <c r="AN100" s="10" t="e">
        <f>'Unit Compare rollup'!AT100</f>
        <v>#REF!</v>
      </c>
      <c r="AO100" s="10" t="e">
        <f t="shared" si="70"/>
        <v>#REF!</v>
      </c>
      <c r="AP100" s="83" t="e">
        <f t="shared" si="89"/>
        <v>#REF!</v>
      </c>
      <c r="AR100" s="10" t="e">
        <f>'Unit Compare rollup'!BC100</f>
        <v>#REF!</v>
      </c>
      <c r="AS100" s="10" t="e">
        <f>'Unit Compare rollup'!BD100</f>
        <v>#REF!</v>
      </c>
      <c r="AT100" s="10" t="e">
        <f t="shared" si="90"/>
        <v>#REF!</v>
      </c>
      <c r="AU100" s="83" t="e">
        <f t="shared" si="91"/>
        <v>#REF!</v>
      </c>
      <c r="AW100" s="10" t="e">
        <f>'Unit Compare rollup'!BM100</f>
        <v>#REF!</v>
      </c>
      <c r="AX100" s="10" t="e">
        <f>'Unit Compare rollup'!BN100</f>
        <v>#REF!</v>
      </c>
      <c r="AY100" s="10" t="e">
        <f t="shared" si="92"/>
        <v>#REF!</v>
      </c>
      <c r="AZ100" s="83" t="e">
        <f t="shared" si="93"/>
        <v>#REF!</v>
      </c>
      <c r="BC100" s="26" t="e">
        <f>+T100-#REF!</f>
        <v>#REF!</v>
      </c>
    </row>
    <row r="101" spans="1:55" outlineLevel="1">
      <c r="A101" s="63">
        <v>56200</v>
      </c>
      <c r="B101" s="8" t="str">
        <f t="shared" si="100"/>
        <v>01-56200</v>
      </c>
      <c r="C101" s="8" t="str">
        <f t="shared" si="100"/>
        <v>02-56200</v>
      </c>
      <c r="D101" s="8" t="str">
        <f t="shared" si="100"/>
        <v>04-56200</v>
      </c>
      <c r="E101" s="8" t="str">
        <f t="shared" si="100"/>
        <v>06-56200</v>
      </c>
      <c r="F101" s="8" t="str">
        <f t="shared" si="100"/>
        <v>07-56200</v>
      </c>
      <c r="G101" s="8" t="str">
        <f t="shared" si="100"/>
        <v>08-56200</v>
      </c>
      <c r="H101" s="8" t="str">
        <f t="shared" si="100"/>
        <v>09-56200</v>
      </c>
      <c r="I101" s="8" t="str">
        <f t="shared" si="101"/>
        <v>10-56200</v>
      </c>
      <c r="J101" s="8" t="str">
        <f t="shared" si="101"/>
        <v>11-56200</v>
      </c>
      <c r="K101" s="8" t="str">
        <f t="shared" si="101"/>
        <v>12-56200</v>
      </c>
      <c r="L101" s="8" t="str">
        <f t="shared" si="101"/>
        <v>15-56200</v>
      </c>
      <c r="M101" s="8" t="str">
        <f t="shared" si="101"/>
        <v>16-56200</v>
      </c>
      <c r="N101" s="8"/>
      <c r="O101" s="8">
        <f t="shared" si="94"/>
        <v>56200</v>
      </c>
      <c r="P101" s="4"/>
      <c r="Q101" t="e">
        <f t="shared" si="95"/>
        <v>#NAME?</v>
      </c>
      <c r="S101" s="218" t="e">
        <f t="shared" si="60"/>
        <v>#REF!</v>
      </c>
      <c r="T101" s="218" t="e">
        <f t="shared" si="61"/>
        <v>#REF!</v>
      </c>
      <c r="U101" s="218" t="e">
        <f t="shared" si="62"/>
        <v>#REF!</v>
      </c>
      <c r="V101" s="83" t="e">
        <f t="shared" si="63"/>
        <v>#REF!</v>
      </c>
      <c r="X101" s="10" t="e">
        <f>'Unit Compare rollup'!O101</f>
        <v>#REF!</v>
      </c>
      <c r="Y101" s="10" t="e">
        <f>'Unit Compare rollup'!P101</f>
        <v>#REF!</v>
      </c>
      <c r="Z101" s="10" t="e">
        <f t="shared" si="96"/>
        <v>#REF!</v>
      </c>
      <c r="AA101" s="83" t="e">
        <f t="shared" si="97"/>
        <v>#REF!</v>
      </c>
      <c r="AC101" s="10" t="e">
        <f>'Unit Compare rollup'!Y101</f>
        <v>#REF!</v>
      </c>
      <c r="AD101" s="10" t="e">
        <f>'Unit Compare rollup'!Z101</f>
        <v>#REF!</v>
      </c>
      <c r="AE101" s="10" t="e">
        <f t="shared" si="66"/>
        <v>#REF!</v>
      </c>
      <c r="AF101" s="83" t="e">
        <f t="shared" si="98"/>
        <v>#REF!</v>
      </c>
      <c r="AH101" s="10" t="e">
        <f>'Unit Compare rollup'!AI101</f>
        <v>#REF!</v>
      </c>
      <c r="AI101" s="10" t="e">
        <f>'Unit Compare rollup'!AJ101</f>
        <v>#REF!</v>
      </c>
      <c r="AJ101" s="10" t="e">
        <f t="shared" si="68"/>
        <v>#REF!</v>
      </c>
      <c r="AK101" s="83" t="e">
        <f t="shared" si="99"/>
        <v>#REF!</v>
      </c>
      <c r="AM101" s="10" t="e">
        <f>'Unit Compare rollup'!AS101</f>
        <v>#REF!</v>
      </c>
      <c r="AN101" s="10" t="e">
        <f>'Unit Compare rollup'!AT101</f>
        <v>#REF!</v>
      </c>
      <c r="AO101" s="10" t="e">
        <f t="shared" si="70"/>
        <v>#REF!</v>
      </c>
      <c r="AP101" s="83" t="e">
        <f t="shared" si="89"/>
        <v>#REF!</v>
      </c>
      <c r="AR101" s="10" t="e">
        <f>'Unit Compare rollup'!BC101</f>
        <v>#REF!</v>
      </c>
      <c r="AS101" s="10" t="e">
        <f>'Unit Compare rollup'!BD101</f>
        <v>#REF!</v>
      </c>
      <c r="AT101" s="10" t="e">
        <f t="shared" si="90"/>
        <v>#REF!</v>
      </c>
      <c r="AU101" s="83" t="e">
        <f t="shared" si="91"/>
        <v>#REF!</v>
      </c>
      <c r="AW101" s="10" t="e">
        <f>'Unit Compare rollup'!BM101</f>
        <v>#REF!</v>
      </c>
      <c r="AX101" s="10" t="e">
        <f>'Unit Compare rollup'!BN101</f>
        <v>#REF!</v>
      </c>
      <c r="AY101" s="10" t="e">
        <f t="shared" si="92"/>
        <v>#REF!</v>
      </c>
      <c r="AZ101" s="83" t="e">
        <f t="shared" si="93"/>
        <v>#REF!</v>
      </c>
      <c r="BC101" s="26" t="e">
        <f>+T101-#REF!</f>
        <v>#REF!</v>
      </c>
    </row>
    <row r="102" spans="1:55" outlineLevel="1">
      <c r="A102" s="63">
        <v>56300</v>
      </c>
      <c r="B102" s="8" t="str">
        <f t="shared" si="100"/>
        <v>01-56300</v>
      </c>
      <c r="C102" s="8" t="str">
        <f t="shared" si="100"/>
        <v>02-56300</v>
      </c>
      <c r="D102" s="8" t="str">
        <f t="shared" si="100"/>
        <v>04-56300</v>
      </c>
      <c r="E102" s="8" t="str">
        <f t="shared" si="100"/>
        <v>06-56300</v>
      </c>
      <c r="F102" s="8" t="str">
        <f t="shared" si="100"/>
        <v>07-56300</v>
      </c>
      <c r="G102" s="8" t="str">
        <f t="shared" si="100"/>
        <v>08-56300</v>
      </c>
      <c r="H102" s="8" t="str">
        <f t="shared" si="100"/>
        <v>09-56300</v>
      </c>
      <c r="I102" s="8" t="str">
        <f t="shared" si="101"/>
        <v>10-56300</v>
      </c>
      <c r="J102" s="8" t="str">
        <f t="shared" si="101"/>
        <v>11-56300</v>
      </c>
      <c r="K102" s="8" t="str">
        <f t="shared" si="101"/>
        <v>12-56300</v>
      </c>
      <c r="L102" s="8" t="str">
        <f t="shared" si="101"/>
        <v>15-56300</v>
      </c>
      <c r="M102" s="8" t="str">
        <f t="shared" si="101"/>
        <v>16-56300</v>
      </c>
      <c r="N102" s="8"/>
      <c r="O102" s="8">
        <f t="shared" si="94"/>
        <v>56300</v>
      </c>
      <c r="P102" s="4"/>
      <c r="Q102" t="e">
        <f t="shared" si="95"/>
        <v>#NAME?</v>
      </c>
      <c r="S102" s="218" t="e">
        <f t="shared" si="60"/>
        <v>#REF!</v>
      </c>
      <c r="T102" s="218" t="e">
        <f t="shared" si="61"/>
        <v>#REF!</v>
      </c>
      <c r="U102" s="218" t="e">
        <f t="shared" si="62"/>
        <v>#REF!</v>
      </c>
      <c r="V102" s="83" t="e">
        <f t="shared" si="63"/>
        <v>#REF!</v>
      </c>
      <c r="X102" s="10" t="e">
        <f>'Unit Compare rollup'!O102</f>
        <v>#REF!</v>
      </c>
      <c r="Y102" s="10" t="e">
        <f>'Unit Compare rollup'!P102</f>
        <v>#REF!</v>
      </c>
      <c r="Z102" s="10" t="e">
        <f t="shared" si="96"/>
        <v>#REF!</v>
      </c>
      <c r="AA102" s="83" t="e">
        <f t="shared" si="97"/>
        <v>#REF!</v>
      </c>
      <c r="AC102" s="10" t="e">
        <f>'Unit Compare rollup'!Y102</f>
        <v>#REF!</v>
      </c>
      <c r="AD102" s="10" t="e">
        <f>'Unit Compare rollup'!Z102</f>
        <v>#REF!</v>
      </c>
      <c r="AE102" s="10" t="e">
        <f t="shared" si="66"/>
        <v>#REF!</v>
      </c>
      <c r="AF102" s="83" t="e">
        <f t="shared" si="98"/>
        <v>#REF!</v>
      </c>
      <c r="AH102" s="10" t="e">
        <f>'Unit Compare rollup'!AI102</f>
        <v>#REF!</v>
      </c>
      <c r="AI102" s="10" t="e">
        <f>'Unit Compare rollup'!AJ102</f>
        <v>#REF!</v>
      </c>
      <c r="AJ102" s="10" t="e">
        <f t="shared" si="68"/>
        <v>#REF!</v>
      </c>
      <c r="AK102" s="83" t="e">
        <f t="shared" si="99"/>
        <v>#REF!</v>
      </c>
      <c r="AM102" s="10" t="e">
        <f>'Unit Compare rollup'!AS102</f>
        <v>#REF!</v>
      </c>
      <c r="AN102" s="10" t="e">
        <f>'Unit Compare rollup'!AT102</f>
        <v>#REF!</v>
      </c>
      <c r="AO102" s="10" t="e">
        <f t="shared" si="70"/>
        <v>#REF!</v>
      </c>
      <c r="AP102" s="83" t="e">
        <f t="shared" si="89"/>
        <v>#REF!</v>
      </c>
      <c r="AR102" s="10" t="e">
        <f>'Unit Compare rollup'!BC102</f>
        <v>#REF!</v>
      </c>
      <c r="AS102" s="10" t="e">
        <f>'Unit Compare rollup'!BD102</f>
        <v>#REF!</v>
      </c>
      <c r="AT102" s="10" t="e">
        <f t="shared" si="90"/>
        <v>#REF!</v>
      </c>
      <c r="AU102" s="83" t="e">
        <f t="shared" si="91"/>
        <v>#REF!</v>
      </c>
      <c r="AW102" s="10" t="e">
        <f>'Unit Compare rollup'!BM102</f>
        <v>#REF!</v>
      </c>
      <c r="AX102" s="10" t="e">
        <f>'Unit Compare rollup'!BN102</f>
        <v>#REF!</v>
      </c>
      <c r="AY102" s="10" t="e">
        <f t="shared" si="92"/>
        <v>#REF!</v>
      </c>
      <c r="AZ102" s="83" t="e">
        <f t="shared" si="93"/>
        <v>#REF!</v>
      </c>
      <c r="BC102" s="26" t="e">
        <f>+T102-#REF!</f>
        <v>#REF!</v>
      </c>
    </row>
    <row r="103" spans="1:55" outlineLevel="1">
      <c r="A103" s="63">
        <v>56400</v>
      </c>
      <c r="B103" s="8" t="str">
        <f t="shared" si="100"/>
        <v>01-56400</v>
      </c>
      <c r="C103" s="8" t="str">
        <f t="shared" si="100"/>
        <v>02-56400</v>
      </c>
      <c r="D103" s="8" t="str">
        <f t="shared" si="100"/>
        <v>04-56400</v>
      </c>
      <c r="E103" s="8" t="str">
        <f t="shared" si="100"/>
        <v>06-56400</v>
      </c>
      <c r="F103" s="8" t="str">
        <f t="shared" si="100"/>
        <v>07-56400</v>
      </c>
      <c r="G103" s="8" t="str">
        <f t="shared" si="100"/>
        <v>08-56400</v>
      </c>
      <c r="H103" s="8" t="str">
        <f t="shared" si="100"/>
        <v>09-56400</v>
      </c>
      <c r="I103" s="8" t="str">
        <f t="shared" si="101"/>
        <v>10-56400</v>
      </c>
      <c r="J103" s="8" t="str">
        <f t="shared" si="101"/>
        <v>11-56400</v>
      </c>
      <c r="K103" s="8" t="str">
        <f t="shared" si="101"/>
        <v>12-56400</v>
      </c>
      <c r="L103" s="8" t="str">
        <f t="shared" si="101"/>
        <v>15-56400</v>
      </c>
      <c r="M103" s="8" t="str">
        <f t="shared" si="101"/>
        <v>16-56400</v>
      </c>
      <c r="N103" s="8"/>
      <c r="O103" s="8">
        <f t="shared" si="94"/>
        <v>56400</v>
      </c>
      <c r="P103" s="4"/>
      <c r="Q103" t="e">
        <f t="shared" si="95"/>
        <v>#NAME?</v>
      </c>
      <c r="S103" s="218" t="e">
        <f t="shared" si="60"/>
        <v>#REF!</v>
      </c>
      <c r="T103" s="218" t="e">
        <f t="shared" si="61"/>
        <v>#REF!</v>
      </c>
      <c r="U103" s="218" t="e">
        <f t="shared" si="62"/>
        <v>#REF!</v>
      </c>
      <c r="V103" s="83" t="e">
        <f t="shared" si="63"/>
        <v>#REF!</v>
      </c>
      <c r="X103" s="10" t="e">
        <f>'Unit Compare rollup'!O103</f>
        <v>#REF!</v>
      </c>
      <c r="Y103" s="10" t="e">
        <f>'Unit Compare rollup'!P103</f>
        <v>#REF!</v>
      </c>
      <c r="Z103" s="10" t="e">
        <f t="shared" si="96"/>
        <v>#REF!</v>
      </c>
      <c r="AA103" s="83" t="e">
        <f t="shared" si="97"/>
        <v>#REF!</v>
      </c>
      <c r="AC103" s="10" t="e">
        <f>'Unit Compare rollup'!Y103</f>
        <v>#REF!</v>
      </c>
      <c r="AD103" s="10" t="e">
        <f>'Unit Compare rollup'!Z103</f>
        <v>#REF!</v>
      </c>
      <c r="AE103" s="10" t="e">
        <f t="shared" si="66"/>
        <v>#REF!</v>
      </c>
      <c r="AF103" s="83" t="e">
        <f t="shared" si="98"/>
        <v>#REF!</v>
      </c>
      <c r="AH103" s="10" t="e">
        <f>'Unit Compare rollup'!AI103</f>
        <v>#REF!</v>
      </c>
      <c r="AI103" s="10" t="e">
        <f>'Unit Compare rollup'!AJ103</f>
        <v>#REF!</v>
      </c>
      <c r="AJ103" s="10" t="e">
        <f t="shared" si="68"/>
        <v>#REF!</v>
      </c>
      <c r="AK103" s="83" t="e">
        <f t="shared" si="99"/>
        <v>#REF!</v>
      </c>
      <c r="AM103" s="10" t="e">
        <f>'Unit Compare rollup'!AS103</f>
        <v>#REF!</v>
      </c>
      <c r="AN103" s="10" t="e">
        <f>'Unit Compare rollup'!AT103</f>
        <v>#REF!</v>
      </c>
      <c r="AO103" s="10" t="e">
        <f t="shared" si="70"/>
        <v>#REF!</v>
      </c>
      <c r="AP103" s="83" t="e">
        <f t="shared" si="89"/>
        <v>#REF!</v>
      </c>
      <c r="AR103" s="10" t="e">
        <f>'Unit Compare rollup'!BC103</f>
        <v>#REF!</v>
      </c>
      <c r="AS103" s="10" t="e">
        <f>'Unit Compare rollup'!BD103</f>
        <v>#REF!</v>
      </c>
      <c r="AT103" s="10" t="e">
        <f t="shared" si="90"/>
        <v>#REF!</v>
      </c>
      <c r="AU103" s="83" t="e">
        <f t="shared" si="91"/>
        <v>#REF!</v>
      </c>
      <c r="AW103" s="10" t="e">
        <f>'Unit Compare rollup'!BM103</f>
        <v>#REF!</v>
      </c>
      <c r="AX103" s="10" t="e">
        <f>'Unit Compare rollup'!BN103</f>
        <v>#REF!</v>
      </c>
      <c r="AY103" s="10" t="e">
        <f t="shared" si="92"/>
        <v>#REF!</v>
      </c>
      <c r="AZ103" s="83" t="e">
        <f t="shared" si="93"/>
        <v>#REF!</v>
      </c>
      <c r="BC103" s="26" t="e">
        <f>+T103-#REF!</f>
        <v>#REF!</v>
      </c>
    </row>
    <row r="104" spans="1:55" outlineLevel="1">
      <c r="A104" s="63">
        <v>56500</v>
      </c>
      <c r="B104" s="8" t="str">
        <f t="shared" si="100"/>
        <v>01-56500</v>
      </c>
      <c r="C104" s="8" t="str">
        <f t="shared" si="100"/>
        <v>02-56500</v>
      </c>
      <c r="D104" s="8" t="str">
        <f t="shared" si="100"/>
        <v>04-56500</v>
      </c>
      <c r="E104" s="8" t="str">
        <f t="shared" si="100"/>
        <v>06-56500</v>
      </c>
      <c r="F104" s="8" t="str">
        <f t="shared" si="100"/>
        <v>07-56500</v>
      </c>
      <c r="G104" s="8" t="str">
        <f t="shared" si="100"/>
        <v>08-56500</v>
      </c>
      <c r="H104" s="8" t="str">
        <f t="shared" si="100"/>
        <v>09-56500</v>
      </c>
      <c r="I104" s="8" t="str">
        <f t="shared" si="101"/>
        <v>10-56500</v>
      </c>
      <c r="J104" s="8" t="str">
        <f t="shared" si="101"/>
        <v>11-56500</v>
      </c>
      <c r="K104" s="8" t="str">
        <f t="shared" si="101"/>
        <v>12-56500</v>
      </c>
      <c r="L104" s="8" t="str">
        <f t="shared" si="101"/>
        <v>15-56500</v>
      </c>
      <c r="M104" s="8" t="str">
        <f t="shared" si="101"/>
        <v>16-56500</v>
      </c>
      <c r="N104" s="8"/>
      <c r="O104" s="8">
        <f t="shared" si="94"/>
        <v>56500</v>
      </c>
      <c r="P104" s="4"/>
      <c r="Q104" t="e">
        <f t="shared" si="95"/>
        <v>#NAME?</v>
      </c>
      <c r="S104" s="218" t="e">
        <f t="shared" si="60"/>
        <v>#REF!</v>
      </c>
      <c r="T104" s="218" t="e">
        <f t="shared" si="61"/>
        <v>#REF!</v>
      </c>
      <c r="U104" s="218" t="e">
        <f t="shared" si="62"/>
        <v>#REF!</v>
      </c>
      <c r="V104" s="83" t="e">
        <f t="shared" si="63"/>
        <v>#REF!</v>
      </c>
      <c r="X104" s="10" t="e">
        <f>'Unit Compare rollup'!O104</f>
        <v>#REF!</v>
      </c>
      <c r="Y104" s="10" t="e">
        <f>'Unit Compare rollup'!P104</f>
        <v>#REF!</v>
      </c>
      <c r="Z104" s="10" t="e">
        <f t="shared" si="96"/>
        <v>#REF!</v>
      </c>
      <c r="AA104" s="83" t="e">
        <f t="shared" si="97"/>
        <v>#REF!</v>
      </c>
      <c r="AC104" s="10" t="e">
        <f>'Unit Compare rollup'!Y104</f>
        <v>#REF!</v>
      </c>
      <c r="AD104" s="10" t="e">
        <f>'Unit Compare rollup'!Z104</f>
        <v>#REF!</v>
      </c>
      <c r="AE104" s="10" t="e">
        <f t="shared" si="66"/>
        <v>#REF!</v>
      </c>
      <c r="AF104" s="83" t="e">
        <f t="shared" si="98"/>
        <v>#REF!</v>
      </c>
      <c r="AH104" s="10" t="e">
        <f>'Unit Compare rollup'!AI104</f>
        <v>#REF!</v>
      </c>
      <c r="AI104" s="10" t="e">
        <f>'Unit Compare rollup'!AJ104</f>
        <v>#REF!</v>
      </c>
      <c r="AJ104" s="10" t="e">
        <f t="shared" si="68"/>
        <v>#REF!</v>
      </c>
      <c r="AK104" s="83" t="e">
        <f t="shared" si="99"/>
        <v>#REF!</v>
      </c>
      <c r="AM104" s="10" t="e">
        <f>'Unit Compare rollup'!AS104</f>
        <v>#REF!</v>
      </c>
      <c r="AN104" s="10" t="e">
        <f>'Unit Compare rollup'!AT104</f>
        <v>#REF!</v>
      </c>
      <c r="AO104" s="10" t="e">
        <f t="shared" si="70"/>
        <v>#REF!</v>
      </c>
      <c r="AP104" s="83" t="e">
        <f t="shared" si="89"/>
        <v>#REF!</v>
      </c>
      <c r="AR104" s="10" t="e">
        <f>'Unit Compare rollup'!BC104</f>
        <v>#REF!</v>
      </c>
      <c r="AS104" s="10" t="e">
        <f>'Unit Compare rollup'!BD104</f>
        <v>#REF!</v>
      </c>
      <c r="AT104" s="10" t="e">
        <f t="shared" si="90"/>
        <v>#REF!</v>
      </c>
      <c r="AU104" s="83" t="e">
        <f t="shared" si="91"/>
        <v>#REF!</v>
      </c>
      <c r="AW104" s="10" t="e">
        <f>'Unit Compare rollup'!BM104</f>
        <v>#REF!</v>
      </c>
      <c r="AX104" s="10" t="e">
        <f>'Unit Compare rollup'!BN104</f>
        <v>#REF!</v>
      </c>
      <c r="AY104" s="10" t="e">
        <f t="shared" si="92"/>
        <v>#REF!</v>
      </c>
      <c r="AZ104" s="83" t="e">
        <f t="shared" si="93"/>
        <v>#REF!</v>
      </c>
      <c r="BC104" s="26" t="e">
        <f>+T104-#REF!</f>
        <v>#REF!</v>
      </c>
    </row>
    <row r="105" spans="1:55" outlineLevel="1">
      <c r="A105" s="63">
        <v>56600</v>
      </c>
      <c r="B105" s="8" t="str">
        <f t="shared" si="100"/>
        <v>01-56600</v>
      </c>
      <c r="C105" s="8" t="str">
        <f t="shared" si="100"/>
        <v>02-56600</v>
      </c>
      <c r="D105" s="8" t="str">
        <f t="shared" si="100"/>
        <v>04-56600</v>
      </c>
      <c r="E105" s="8" t="str">
        <f t="shared" si="100"/>
        <v>06-56600</v>
      </c>
      <c r="F105" s="8" t="str">
        <f t="shared" si="100"/>
        <v>07-56600</v>
      </c>
      <c r="G105" s="8" t="str">
        <f t="shared" si="100"/>
        <v>08-56600</v>
      </c>
      <c r="H105" s="8" t="str">
        <f t="shared" si="100"/>
        <v>09-56600</v>
      </c>
      <c r="I105" s="8" t="str">
        <f t="shared" si="101"/>
        <v>10-56600</v>
      </c>
      <c r="J105" s="8" t="str">
        <f t="shared" si="101"/>
        <v>11-56600</v>
      </c>
      <c r="K105" s="8" t="str">
        <f t="shared" si="101"/>
        <v>12-56600</v>
      </c>
      <c r="L105" s="8" t="str">
        <f t="shared" si="101"/>
        <v>15-56600</v>
      </c>
      <c r="M105" s="8" t="str">
        <f t="shared" si="101"/>
        <v>16-56600</v>
      </c>
      <c r="N105" s="8"/>
      <c r="O105" s="8">
        <f t="shared" si="94"/>
        <v>56600</v>
      </c>
      <c r="P105" s="4"/>
      <c r="Q105" t="e">
        <f t="shared" si="95"/>
        <v>#NAME?</v>
      </c>
      <c r="S105" s="218" t="e">
        <f t="shared" si="60"/>
        <v>#REF!</v>
      </c>
      <c r="T105" s="218" t="e">
        <f t="shared" si="61"/>
        <v>#REF!</v>
      </c>
      <c r="U105" s="218" t="e">
        <f t="shared" si="62"/>
        <v>#REF!</v>
      </c>
      <c r="V105" s="83" t="e">
        <f t="shared" si="63"/>
        <v>#REF!</v>
      </c>
      <c r="X105" s="10" t="e">
        <f>'Unit Compare rollup'!O105</f>
        <v>#REF!</v>
      </c>
      <c r="Y105" s="10" t="e">
        <f>'Unit Compare rollup'!P105</f>
        <v>#REF!</v>
      </c>
      <c r="Z105" s="10" t="e">
        <f t="shared" si="96"/>
        <v>#REF!</v>
      </c>
      <c r="AA105" s="83" t="e">
        <f t="shared" si="97"/>
        <v>#REF!</v>
      </c>
      <c r="AC105" s="10" t="e">
        <f>'Unit Compare rollup'!Y105</f>
        <v>#REF!</v>
      </c>
      <c r="AD105" s="10" t="e">
        <f>'Unit Compare rollup'!Z105</f>
        <v>#REF!</v>
      </c>
      <c r="AE105" s="10" t="e">
        <f t="shared" si="66"/>
        <v>#REF!</v>
      </c>
      <c r="AF105" s="83" t="e">
        <f t="shared" si="98"/>
        <v>#REF!</v>
      </c>
      <c r="AH105" s="10" t="e">
        <f>'Unit Compare rollup'!AI105</f>
        <v>#REF!</v>
      </c>
      <c r="AI105" s="10" t="e">
        <f>'Unit Compare rollup'!AJ105</f>
        <v>#REF!</v>
      </c>
      <c r="AJ105" s="10" t="e">
        <f t="shared" si="68"/>
        <v>#REF!</v>
      </c>
      <c r="AK105" s="83" t="e">
        <f t="shared" si="99"/>
        <v>#REF!</v>
      </c>
      <c r="AM105" s="10" t="e">
        <f>'Unit Compare rollup'!AS105</f>
        <v>#REF!</v>
      </c>
      <c r="AN105" s="10" t="e">
        <f>'Unit Compare rollup'!AT105</f>
        <v>#REF!</v>
      </c>
      <c r="AO105" s="10" t="e">
        <f t="shared" si="70"/>
        <v>#REF!</v>
      </c>
      <c r="AP105" s="83" t="e">
        <f t="shared" si="89"/>
        <v>#REF!</v>
      </c>
      <c r="AR105" s="10" t="e">
        <f>'Unit Compare rollup'!BC105</f>
        <v>#REF!</v>
      </c>
      <c r="AS105" s="10" t="e">
        <f>'Unit Compare rollup'!BD105</f>
        <v>#REF!</v>
      </c>
      <c r="AT105" s="10" t="e">
        <f t="shared" si="90"/>
        <v>#REF!</v>
      </c>
      <c r="AU105" s="83" t="e">
        <f t="shared" si="91"/>
        <v>#REF!</v>
      </c>
      <c r="AW105" s="10" t="e">
        <f>'Unit Compare rollup'!BM105</f>
        <v>#REF!</v>
      </c>
      <c r="AX105" s="10" t="e">
        <f>'Unit Compare rollup'!BN105</f>
        <v>#REF!</v>
      </c>
      <c r="AY105" s="10" t="e">
        <f t="shared" si="92"/>
        <v>#REF!</v>
      </c>
      <c r="AZ105" s="83" t="e">
        <f t="shared" si="93"/>
        <v>#REF!</v>
      </c>
      <c r="BC105" s="26" t="e">
        <f>+T105-#REF!</f>
        <v>#REF!</v>
      </c>
    </row>
    <row r="106" spans="1:55" outlineLevel="1">
      <c r="A106" s="63">
        <v>56700</v>
      </c>
      <c r="B106" s="8" t="str">
        <f t="shared" si="100"/>
        <v>01-56700</v>
      </c>
      <c r="C106" s="8" t="str">
        <f t="shared" si="100"/>
        <v>02-56700</v>
      </c>
      <c r="D106" s="8" t="str">
        <f t="shared" si="100"/>
        <v>04-56700</v>
      </c>
      <c r="E106" s="8" t="str">
        <f t="shared" si="100"/>
        <v>06-56700</v>
      </c>
      <c r="F106" s="8" t="str">
        <f t="shared" si="100"/>
        <v>07-56700</v>
      </c>
      <c r="G106" s="8" t="str">
        <f t="shared" si="100"/>
        <v>08-56700</v>
      </c>
      <c r="H106" s="8" t="str">
        <f t="shared" si="100"/>
        <v>09-56700</v>
      </c>
      <c r="I106" s="8" t="str">
        <f t="shared" si="101"/>
        <v>10-56700</v>
      </c>
      <c r="J106" s="8" t="str">
        <f t="shared" si="101"/>
        <v>11-56700</v>
      </c>
      <c r="K106" s="8" t="str">
        <f t="shared" si="101"/>
        <v>12-56700</v>
      </c>
      <c r="L106" s="8" t="str">
        <f t="shared" si="101"/>
        <v>15-56700</v>
      </c>
      <c r="M106" s="8" t="str">
        <f t="shared" si="101"/>
        <v>16-56700</v>
      </c>
      <c r="N106" s="8"/>
      <c r="O106" s="8">
        <f t="shared" si="94"/>
        <v>56700</v>
      </c>
      <c r="P106" s="4"/>
      <c r="Q106" t="e">
        <f t="shared" si="95"/>
        <v>#NAME?</v>
      </c>
      <c r="S106" s="218" t="e">
        <f t="shared" si="60"/>
        <v>#REF!</v>
      </c>
      <c r="T106" s="218" t="e">
        <f t="shared" si="61"/>
        <v>#REF!</v>
      </c>
      <c r="U106" s="218" t="e">
        <f t="shared" si="62"/>
        <v>#REF!</v>
      </c>
      <c r="V106" s="83" t="e">
        <f t="shared" si="63"/>
        <v>#REF!</v>
      </c>
      <c r="X106" s="10" t="e">
        <f>'Unit Compare rollup'!O106</f>
        <v>#REF!</v>
      </c>
      <c r="Y106" s="10" t="e">
        <f>'Unit Compare rollup'!P106</f>
        <v>#REF!</v>
      </c>
      <c r="Z106" s="10" t="e">
        <f t="shared" si="96"/>
        <v>#REF!</v>
      </c>
      <c r="AA106" s="83" t="e">
        <f t="shared" si="97"/>
        <v>#REF!</v>
      </c>
      <c r="AC106" s="10" t="e">
        <f>'Unit Compare rollup'!Y106</f>
        <v>#REF!</v>
      </c>
      <c r="AD106" s="10" t="e">
        <f>'Unit Compare rollup'!Z106</f>
        <v>#REF!</v>
      </c>
      <c r="AE106" s="10" t="e">
        <f t="shared" si="66"/>
        <v>#REF!</v>
      </c>
      <c r="AF106" s="83" t="e">
        <f t="shared" si="98"/>
        <v>#REF!</v>
      </c>
      <c r="AH106" s="10" t="e">
        <f>'Unit Compare rollup'!AI106</f>
        <v>#REF!</v>
      </c>
      <c r="AI106" s="10" t="e">
        <f>'Unit Compare rollup'!AJ106</f>
        <v>#REF!</v>
      </c>
      <c r="AJ106" s="10" t="e">
        <f t="shared" si="68"/>
        <v>#REF!</v>
      </c>
      <c r="AK106" s="83" t="e">
        <f t="shared" si="99"/>
        <v>#REF!</v>
      </c>
      <c r="AM106" s="10" t="e">
        <f>'Unit Compare rollup'!AS106</f>
        <v>#REF!</v>
      </c>
      <c r="AN106" s="10" t="e">
        <f>'Unit Compare rollup'!AT106</f>
        <v>#REF!</v>
      </c>
      <c r="AO106" s="10" t="e">
        <f t="shared" si="70"/>
        <v>#REF!</v>
      </c>
      <c r="AP106" s="83" t="e">
        <f t="shared" si="89"/>
        <v>#REF!</v>
      </c>
      <c r="AR106" s="10" t="e">
        <f>'Unit Compare rollup'!BC106</f>
        <v>#REF!</v>
      </c>
      <c r="AS106" s="10" t="e">
        <f>'Unit Compare rollup'!BD106</f>
        <v>#REF!</v>
      </c>
      <c r="AT106" s="10" t="e">
        <f t="shared" si="90"/>
        <v>#REF!</v>
      </c>
      <c r="AU106" s="83" t="e">
        <f t="shared" si="91"/>
        <v>#REF!</v>
      </c>
      <c r="AW106" s="10" t="e">
        <f>'Unit Compare rollup'!BM106</f>
        <v>#REF!</v>
      </c>
      <c r="AX106" s="10" t="e">
        <f>'Unit Compare rollup'!BN106</f>
        <v>#REF!</v>
      </c>
      <c r="AY106" s="10" t="e">
        <f t="shared" si="92"/>
        <v>#REF!</v>
      </c>
      <c r="AZ106" s="83" t="e">
        <f t="shared" si="93"/>
        <v>#REF!</v>
      </c>
      <c r="BC106" s="26" t="e">
        <f>+T106-#REF!</f>
        <v>#REF!</v>
      </c>
    </row>
    <row r="107" spans="1:55" outlineLevel="1">
      <c r="A107" s="63">
        <v>56900</v>
      </c>
      <c r="B107" s="8" t="str">
        <f t="shared" si="100"/>
        <v>01-56900</v>
      </c>
      <c r="C107" s="8" t="str">
        <f t="shared" si="100"/>
        <v>02-56900</v>
      </c>
      <c r="D107" s="8" t="str">
        <f t="shared" si="100"/>
        <v>04-56900</v>
      </c>
      <c r="E107" s="8" t="str">
        <f t="shared" si="100"/>
        <v>06-56900</v>
      </c>
      <c r="F107" s="8" t="str">
        <f t="shared" si="100"/>
        <v>07-56900</v>
      </c>
      <c r="G107" s="8" t="str">
        <f t="shared" si="100"/>
        <v>08-56900</v>
      </c>
      <c r="H107" s="8" t="str">
        <f t="shared" si="100"/>
        <v>09-56900</v>
      </c>
      <c r="I107" s="8" t="str">
        <f t="shared" si="101"/>
        <v>10-56900</v>
      </c>
      <c r="J107" s="8" t="str">
        <f t="shared" si="101"/>
        <v>11-56900</v>
      </c>
      <c r="K107" s="8" t="str">
        <f t="shared" si="101"/>
        <v>12-56900</v>
      </c>
      <c r="L107" s="8" t="str">
        <f t="shared" si="101"/>
        <v>15-56900</v>
      </c>
      <c r="M107" s="8" t="str">
        <f t="shared" si="101"/>
        <v>16-56900</v>
      </c>
      <c r="N107" s="8"/>
      <c r="O107" s="8">
        <f t="shared" si="94"/>
        <v>56900</v>
      </c>
      <c r="P107" s="4"/>
      <c r="Q107" t="e">
        <f t="shared" si="95"/>
        <v>#NAME?</v>
      </c>
      <c r="S107" s="218" t="e">
        <f t="shared" si="60"/>
        <v>#REF!</v>
      </c>
      <c r="T107" s="218" t="e">
        <f t="shared" si="61"/>
        <v>#REF!</v>
      </c>
      <c r="U107" s="218" t="e">
        <f t="shared" si="62"/>
        <v>#REF!</v>
      </c>
      <c r="V107" s="83" t="e">
        <f t="shared" si="63"/>
        <v>#REF!</v>
      </c>
      <c r="X107" s="10" t="e">
        <f>'Unit Compare rollup'!O107</f>
        <v>#REF!</v>
      </c>
      <c r="Y107" s="10" t="e">
        <f>'Unit Compare rollup'!P107</f>
        <v>#REF!</v>
      </c>
      <c r="Z107" s="10" t="e">
        <f t="shared" si="96"/>
        <v>#REF!</v>
      </c>
      <c r="AA107" s="83" t="e">
        <f t="shared" si="97"/>
        <v>#REF!</v>
      </c>
      <c r="AC107" s="10" t="e">
        <f>'Unit Compare rollup'!Y107</f>
        <v>#REF!</v>
      </c>
      <c r="AD107" s="10" t="e">
        <f>'Unit Compare rollup'!Z107</f>
        <v>#REF!</v>
      </c>
      <c r="AE107" s="10" t="e">
        <f t="shared" si="66"/>
        <v>#REF!</v>
      </c>
      <c r="AF107" s="83" t="e">
        <f t="shared" si="98"/>
        <v>#REF!</v>
      </c>
      <c r="AH107" s="10" t="e">
        <f>'Unit Compare rollup'!AI107</f>
        <v>#REF!</v>
      </c>
      <c r="AI107" s="10" t="e">
        <f>'Unit Compare rollup'!AJ107</f>
        <v>#REF!</v>
      </c>
      <c r="AJ107" s="10" t="e">
        <f t="shared" si="68"/>
        <v>#REF!</v>
      </c>
      <c r="AK107" s="83" t="e">
        <f t="shared" si="99"/>
        <v>#REF!</v>
      </c>
      <c r="AM107" s="10" t="e">
        <f>'Unit Compare rollup'!AS107</f>
        <v>#REF!</v>
      </c>
      <c r="AN107" s="10" t="e">
        <f>'Unit Compare rollup'!AT107</f>
        <v>#REF!</v>
      </c>
      <c r="AO107" s="10" t="e">
        <f t="shared" si="70"/>
        <v>#REF!</v>
      </c>
      <c r="AP107" s="83" t="e">
        <f t="shared" si="89"/>
        <v>#REF!</v>
      </c>
      <c r="AR107" s="10" t="e">
        <f>'Unit Compare rollup'!BC107</f>
        <v>#REF!</v>
      </c>
      <c r="AS107" s="10" t="e">
        <f>'Unit Compare rollup'!BD107</f>
        <v>#REF!</v>
      </c>
      <c r="AT107" s="10" t="e">
        <f t="shared" si="90"/>
        <v>#REF!</v>
      </c>
      <c r="AU107" s="83" t="e">
        <f t="shared" si="91"/>
        <v>#REF!</v>
      </c>
      <c r="AW107" s="10" t="e">
        <f>'Unit Compare rollup'!BM107</f>
        <v>#REF!</v>
      </c>
      <c r="AX107" s="10" t="e">
        <f>'Unit Compare rollup'!BN107</f>
        <v>#REF!</v>
      </c>
      <c r="AY107" s="10" t="e">
        <f t="shared" si="92"/>
        <v>#REF!</v>
      </c>
      <c r="AZ107" s="83" t="e">
        <f t="shared" si="93"/>
        <v>#REF!</v>
      </c>
      <c r="BC107" s="26" t="e">
        <f>+T107-#REF!</f>
        <v>#REF!</v>
      </c>
    </row>
    <row r="108" spans="1:55" outlineLevel="1">
      <c r="A108" s="63">
        <v>57000</v>
      </c>
      <c r="B108" s="8" t="str">
        <f t="shared" si="100"/>
        <v>01-57000</v>
      </c>
      <c r="C108" s="8" t="str">
        <f t="shared" si="100"/>
        <v>02-57000</v>
      </c>
      <c r="D108" s="8" t="str">
        <f t="shared" si="100"/>
        <v>04-57000</v>
      </c>
      <c r="E108" s="8" t="str">
        <f t="shared" si="100"/>
        <v>06-57000</v>
      </c>
      <c r="F108" s="8" t="str">
        <f t="shared" si="100"/>
        <v>07-57000</v>
      </c>
      <c r="G108" s="8" t="str">
        <f t="shared" si="100"/>
        <v>08-57000</v>
      </c>
      <c r="H108" s="8" t="str">
        <f t="shared" si="100"/>
        <v>09-57000</v>
      </c>
      <c r="I108" s="8" t="str">
        <f t="shared" si="101"/>
        <v>10-57000</v>
      </c>
      <c r="J108" s="8" t="str">
        <f t="shared" si="101"/>
        <v>11-57000</v>
      </c>
      <c r="K108" s="8" t="str">
        <f t="shared" si="101"/>
        <v>12-57000</v>
      </c>
      <c r="L108" s="8" t="str">
        <f t="shared" si="101"/>
        <v>15-57000</v>
      </c>
      <c r="M108" s="8" t="str">
        <f t="shared" si="101"/>
        <v>16-57000</v>
      </c>
      <c r="N108" s="8"/>
      <c r="O108" s="8">
        <f t="shared" si="94"/>
        <v>57000</v>
      </c>
      <c r="P108" s="4"/>
      <c r="Q108" t="e">
        <f t="shared" si="95"/>
        <v>#NAME?</v>
      </c>
      <c r="S108" s="218" t="e">
        <f t="shared" si="60"/>
        <v>#REF!</v>
      </c>
      <c r="T108" s="218" t="e">
        <f t="shared" si="61"/>
        <v>#REF!</v>
      </c>
      <c r="U108" s="218" t="e">
        <f t="shared" si="62"/>
        <v>#REF!</v>
      </c>
      <c r="V108" s="83" t="e">
        <f t="shared" si="63"/>
        <v>#REF!</v>
      </c>
      <c r="X108" s="10" t="e">
        <f>'Unit Compare rollup'!O108</f>
        <v>#REF!</v>
      </c>
      <c r="Y108" s="10" t="e">
        <f>'Unit Compare rollup'!P108</f>
        <v>#REF!</v>
      </c>
      <c r="Z108" s="10" t="e">
        <f t="shared" si="96"/>
        <v>#REF!</v>
      </c>
      <c r="AA108" s="83" t="e">
        <f t="shared" si="97"/>
        <v>#REF!</v>
      </c>
      <c r="AC108" s="10" t="e">
        <f>'Unit Compare rollup'!Y108</f>
        <v>#REF!</v>
      </c>
      <c r="AD108" s="10" t="e">
        <f>'Unit Compare rollup'!Z108</f>
        <v>#REF!</v>
      </c>
      <c r="AE108" s="10" t="e">
        <f t="shared" si="66"/>
        <v>#REF!</v>
      </c>
      <c r="AF108" s="83" t="e">
        <f t="shared" si="98"/>
        <v>#REF!</v>
      </c>
      <c r="AH108" s="10" t="e">
        <f>'Unit Compare rollup'!AI108</f>
        <v>#REF!</v>
      </c>
      <c r="AI108" s="10" t="e">
        <f>'Unit Compare rollup'!AJ108</f>
        <v>#REF!</v>
      </c>
      <c r="AJ108" s="10" t="e">
        <f t="shared" si="68"/>
        <v>#REF!</v>
      </c>
      <c r="AK108" s="83" t="e">
        <f t="shared" si="99"/>
        <v>#REF!</v>
      </c>
      <c r="AM108" s="10" t="e">
        <f>'Unit Compare rollup'!AS108</f>
        <v>#REF!</v>
      </c>
      <c r="AN108" s="10" t="e">
        <f>'Unit Compare rollup'!AT108</f>
        <v>#REF!</v>
      </c>
      <c r="AO108" s="10" t="e">
        <f t="shared" si="70"/>
        <v>#REF!</v>
      </c>
      <c r="AP108" s="83" t="e">
        <f t="shared" si="89"/>
        <v>#REF!</v>
      </c>
      <c r="AR108" s="10" t="e">
        <f>'Unit Compare rollup'!BC108</f>
        <v>#REF!</v>
      </c>
      <c r="AS108" s="10" t="e">
        <f>'Unit Compare rollup'!BD108</f>
        <v>#REF!</v>
      </c>
      <c r="AT108" s="10" t="e">
        <f t="shared" si="90"/>
        <v>#REF!</v>
      </c>
      <c r="AU108" s="83" t="e">
        <f t="shared" si="91"/>
        <v>#REF!</v>
      </c>
      <c r="AW108" s="10" t="e">
        <f>'Unit Compare rollup'!BM108</f>
        <v>#REF!</v>
      </c>
      <c r="AX108" s="10" t="e">
        <f>'Unit Compare rollup'!BN108</f>
        <v>#REF!</v>
      </c>
      <c r="AY108" s="10" t="e">
        <f t="shared" si="92"/>
        <v>#REF!</v>
      </c>
      <c r="AZ108" s="83" t="e">
        <f t="shared" si="93"/>
        <v>#REF!</v>
      </c>
      <c r="BC108" s="26" t="e">
        <f>+T108-#REF!</f>
        <v>#REF!</v>
      </c>
    </row>
    <row r="109" spans="1:55" outlineLevel="1">
      <c r="A109" s="63">
        <v>57100</v>
      </c>
      <c r="B109" s="8" t="str">
        <f t="shared" si="100"/>
        <v>01-57100</v>
      </c>
      <c r="C109" s="8" t="str">
        <f t="shared" si="100"/>
        <v>02-57100</v>
      </c>
      <c r="D109" s="8" t="str">
        <f t="shared" si="100"/>
        <v>04-57100</v>
      </c>
      <c r="E109" s="8" t="str">
        <f t="shared" si="100"/>
        <v>06-57100</v>
      </c>
      <c r="F109" s="8" t="str">
        <f t="shared" si="100"/>
        <v>07-57100</v>
      </c>
      <c r="G109" s="8" t="str">
        <f t="shared" si="100"/>
        <v>08-57100</v>
      </c>
      <c r="H109" s="8" t="str">
        <f t="shared" si="100"/>
        <v>09-57100</v>
      </c>
      <c r="I109" s="8" t="str">
        <f t="shared" si="101"/>
        <v>10-57100</v>
      </c>
      <c r="J109" s="8" t="str">
        <f t="shared" si="101"/>
        <v>11-57100</v>
      </c>
      <c r="K109" s="8" t="str">
        <f t="shared" si="101"/>
        <v>12-57100</v>
      </c>
      <c r="L109" s="8" t="str">
        <f t="shared" si="101"/>
        <v>15-57100</v>
      </c>
      <c r="M109" s="8" t="str">
        <f t="shared" si="101"/>
        <v>16-57100</v>
      </c>
      <c r="N109" s="8"/>
      <c r="O109" s="8">
        <f t="shared" si="94"/>
        <v>57100</v>
      </c>
      <c r="P109" s="4"/>
      <c r="Q109" t="e">
        <f t="shared" si="95"/>
        <v>#NAME?</v>
      </c>
      <c r="S109" s="218" t="e">
        <f t="shared" si="60"/>
        <v>#REF!</v>
      </c>
      <c r="T109" s="218" t="e">
        <f t="shared" si="61"/>
        <v>#REF!</v>
      </c>
      <c r="U109" s="218" t="e">
        <f t="shared" si="62"/>
        <v>#REF!</v>
      </c>
      <c r="V109" s="83" t="e">
        <f t="shared" si="63"/>
        <v>#REF!</v>
      </c>
      <c r="X109" s="10" t="e">
        <f>'Unit Compare rollup'!O109</f>
        <v>#REF!</v>
      </c>
      <c r="Y109" s="10" t="e">
        <f>'Unit Compare rollup'!P109</f>
        <v>#REF!</v>
      </c>
      <c r="Z109" s="10" t="e">
        <f t="shared" si="96"/>
        <v>#REF!</v>
      </c>
      <c r="AA109" s="83" t="e">
        <f t="shared" si="97"/>
        <v>#REF!</v>
      </c>
      <c r="AC109" s="10" t="e">
        <f>'Unit Compare rollup'!Y109</f>
        <v>#REF!</v>
      </c>
      <c r="AD109" s="10" t="e">
        <f>'Unit Compare rollup'!Z109</f>
        <v>#REF!</v>
      </c>
      <c r="AE109" s="10" t="e">
        <f t="shared" si="66"/>
        <v>#REF!</v>
      </c>
      <c r="AF109" s="83" t="e">
        <f t="shared" si="98"/>
        <v>#REF!</v>
      </c>
      <c r="AH109" s="10" t="e">
        <f>'Unit Compare rollup'!AI109</f>
        <v>#REF!</v>
      </c>
      <c r="AI109" s="10" t="e">
        <f>'Unit Compare rollup'!AJ109</f>
        <v>#REF!</v>
      </c>
      <c r="AJ109" s="10" t="e">
        <f t="shared" si="68"/>
        <v>#REF!</v>
      </c>
      <c r="AK109" s="83" t="e">
        <f t="shared" si="99"/>
        <v>#REF!</v>
      </c>
      <c r="AM109" s="10" t="e">
        <f>'Unit Compare rollup'!AS109</f>
        <v>#REF!</v>
      </c>
      <c r="AN109" s="10" t="e">
        <f>'Unit Compare rollup'!AT109</f>
        <v>#REF!</v>
      </c>
      <c r="AO109" s="10" t="e">
        <f t="shared" si="70"/>
        <v>#REF!</v>
      </c>
      <c r="AP109" s="83" t="e">
        <f t="shared" si="89"/>
        <v>#REF!</v>
      </c>
      <c r="AR109" s="10" t="e">
        <f>'Unit Compare rollup'!BC109</f>
        <v>#REF!</v>
      </c>
      <c r="AS109" s="10" t="e">
        <f>'Unit Compare rollup'!BD109</f>
        <v>#REF!</v>
      </c>
      <c r="AT109" s="10" t="e">
        <f t="shared" si="90"/>
        <v>#REF!</v>
      </c>
      <c r="AU109" s="83" t="e">
        <f t="shared" si="91"/>
        <v>#REF!</v>
      </c>
      <c r="AW109" s="10" t="e">
        <f>'Unit Compare rollup'!BM109</f>
        <v>#REF!</v>
      </c>
      <c r="AX109" s="10" t="e">
        <f>'Unit Compare rollup'!BN109</f>
        <v>#REF!</v>
      </c>
      <c r="AY109" s="10" t="e">
        <f t="shared" si="92"/>
        <v>#REF!</v>
      </c>
      <c r="AZ109" s="83" t="e">
        <f t="shared" si="93"/>
        <v>#REF!</v>
      </c>
      <c r="BC109" s="26" t="e">
        <f>+T109-#REF!</f>
        <v>#REF!</v>
      </c>
    </row>
    <row r="110" spans="1:55" outlineLevel="1">
      <c r="A110" s="63">
        <v>57200</v>
      </c>
      <c r="B110" s="8" t="str">
        <f t="shared" ref="B110:H120" si="102">CONCATENATE("0",B$8,"-",$A110)</f>
        <v>01-57200</v>
      </c>
      <c r="C110" s="8" t="str">
        <f t="shared" si="102"/>
        <v>02-57200</v>
      </c>
      <c r="D110" s="8" t="str">
        <f t="shared" si="102"/>
        <v>04-57200</v>
      </c>
      <c r="E110" s="8" t="str">
        <f t="shared" si="102"/>
        <v>06-57200</v>
      </c>
      <c r="F110" s="8" t="str">
        <f t="shared" si="102"/>
        <v>07-57200</v>
      </c>
      <c r="G110" s="8" t="str">
        <f t="shared" si="102"/>
        <v>08-57200</v>
      </c>
      <c r="H110" s="8" t="str">
        <f t="shared" si="102"/>
        <v>09-57200</v>
      </c>
      <c r="I110" s="8" t="str">
        <f t="shared" ref="I110:M120" si="103">CONCATENATE(I$8,"-",$A110)</f>
        <v>10-57200</v>
      </c>
      <c r="J110" s="8" t="str">
        <f t="shared" si="103"/>
        <v>11-57200</v>
      </c>
      <c r="K110" s="8" t="str">
        <f t="shared" si="103"/>
        <v>12-57200</v>
      </c>
      <c r="L110" s="8" t="str">
        <f t="shared" si="103"/>
        <v>15-57200</v>
      </c>
      <c r="M110" s="8" t="str">
        <f t="shared" si="103"/>
        <v>16-57200</v>
      </c>
      <c r="N110" s="8"/>
      <c r="O110" s="8">
        <f t="shared" si="94"/>
        <v>57200</v>
      </c>
      <c r="P110" s="4"/>
      <c r="Q110" t="e">
        <f t="shared" si="95"/>
        <v>#NAME?</v>
      </c>
      <c r="S110" s="218" t="e">
        <f t="shared" si="60"/>
        <v>#REF!</v>
      </c>
      <c r="T110" s="218" t="e">
        <f t="shared" si="61"/>
        <v>#REF!</v>
      </c>
      <c r="U110" s="218" t="e">
        <f t="shared" si="62"/>
        <v>#REF!</v>
      </c>
      <c r="V110" s="83" t="e">
        <f t="shared" si="63"/>
        <v>#REF!</v>
      </c>
      <c r="X110" s="10" t="e">
        <f>'Unit Compare rollup'!O110</f>
        <v>#REF!</v>
      </c>
      <c r="Y110" s="10" t="e">
        <f>'Unit Compare rollup'!P110</f>
        <v>#REF!</v>
      </c>
      <c r="Z110" s="10" t="e">
        <f t="shared" si="96"/>
        <v>#REF!</v>
      </c>
      <c r="AA110" s="83" t="e">
        <f t="shared" si="97"/>
        <v>#REF!</v>
      </c>
      <c r="AC110" s="10" t="e">
        <f>'Unit Compare rollup'!Y110</f>
        <v>#REF!</v>
      </c>
      <c r="AD110" s="10" t="e">
        <f>'Unit Compare rollup'!Z110</f>
        <v>#REF!</v>
      </c>
      <c r="AE110" s="10" t="e">
        <f t="shared" si="66"/>
        <v>#REF!</v>
      </c>
      <c r="AF110" s="83" t="e">
        <f t="shared" si="98"/>
        <v>#REF!</v>
      </c>
      <c r="AH110" s="10" t="e">
        <f>'Unit Compare rollup'!AI110</f>
        <v>#REF!</v>
      </c>
      <c r="AI110" s="10" t="e">
        <f>'Unit Compare rollup'!AJ110</f>
        <v>#REF!</v>
      </c>
      <c r="AJ110" s="10" t="e">
        <f t="shared" si="68"/>
        <v>#REF!</v>
      </c>
      <c r="AK110" s="83" t="e">
        <f t="shared" si="99"/>
        <v>#REF!</v>
      </c>
      <c r="AM110" s="10" t="e">
        <f>'Unit Compare rollup'!AS110</f>
        <v>#REF!</v>
      </c>
      <c r="AN110" s="10" t="e">
        <f>'Unit Compare rollup'!AT110</f>
        <v>#REF!</v>
      </c>
      <c r="AO110" s="10" t="e">
        <f t="shared" si="70"/>
        <v>#REF!</v>
      </c>
      <c r="AP110" s="83" t="e">
        <f t="shared" si="89"/>
        <v>#REF!</v>
      </c>
      <c r="AR110" s="10" t="e">
        <f>'Unit Compare rollup'!BC110</f>
        <v>#REF!</v>
      </c>
      <c r="AS110" s="10" t="e">
        <f>'Unit Compare rollup'!BD110</f>
        <v>#REF!</v>
      </c>
      <c r="AT110" s="10" t="e">
        <f t="shared" si="90"/>
        <v>#REF!</v>
      </c>
      <c r="AU110" s="83" t="e">
        <f t="shared" si="91"/>
        <v>#REF!</v>
      </c>
      <c r="AW110" s="10" t="e">
        <f>'Unit Compare rollup'!BM110</f>
        <v>#REF!</v>
      </c>
      <c r="AX110" s="10" t="e">
        <f>'Unit Compare rollup'!BN110</f>
        <v>#REF!</v>
      </c>
      <c r="AY110" s="10" t="e">
        <f t="shared" si="92"/>
        <v>#REF!</v>
      </c>
      <c r="AZ110" s="83" t="e">
        <f t="shared" si="93"/>
        <v>#REF!</v>
      </c>
      <c r="BC110" s="26" t="e">
        <f>+T110-#REF!</f>
        <v>#REF!</v>
      </c>
    </row>
    <row r="111" spans="1:55" outlineLevel="1">
      <c r="A111" s="63">
        <v>57225</v>
      </c>
      <c r="B111" s="8" t="str">
        <f t="shared" si="102"/>
        <v>01-57225</v>
      </c>
      <c r="C111" s="8" t="str">
        <f t="shared" si="102"/>
        <v>02-57225</v>
      </c>
      <c r="D111" s="8" t="str">
        <f t="shared" si="102"/>
        <v>04-57225</v>
      </c>
      <c r="E111" s="8" t="str">
        <f t="shared" si="102"/>
        <v>06-57225</v>
      </c>
      <c r="F111" s="8" t="str">
        <f t="shared" si="102"/>
        <v>07-57225</v>
      </c>
      <c r="G111" s="8" t="str">
        <f t="shared" si="102"/>
        <v>08-57225</v>
      </c>
      <c r="H111" s="8" t="str">
        <f t="shared" si="102"/>
        <v>09-57225</v>
      </c>
      <c r="I111" s="8" t="str">
        <f t="shared" si="103"/>
        <v>10-57225</v>
      </c>
      <c r="J111" s="8" t="str">
        <f t="shared" si="103"/>
        <v>11-57225</v>
      </c>
      <c r="K111" s="8" t="str">
        <f t="shared" si="103"/>
        <v>12-57225</v>
      </c>
      <c r="L111" s="8" t="str">
        <f t="shared" si="103"/>
        <v>15-57225</v>
      </c>
      <c r="M111" s="8" t="str">
        <f t="shared" si="103"/>
        <v>16-57225</v>
      </c>
      <c r="N111" s="8"/>
      <c r="O111" s="8">
        <f t="shared" si="94"/>
        <v>57225</v>
      </c>
      <c r="P111" s="4"/>
      <c r="Q111" t="e">
        <f t="shared" si="95"/>
        <v>#NAME?</v>
      </c>
      <c r="S111" s="218" t="e">
        <f t="shared" si="60"/>
        <v>#REF!</v>
      </c>
      <c r="T111" s="218" t="e">
        <f t="shared" si="61"/>
        <v>#REF!</v>
      </c>
      <c r="U111" s="218" t="e">
        <f t="shared" si="62"/>
        <v>#REF!</v>
      </c>
      <c r="V111" s="83" t="e">
        <f t="shared" si="63"/>
        <v>#REF!</v>
      </c>
      <c r="X111" s="10" t="e">
        <f>'Unit Compare rollup'!O111</f>
        <v>#REF!</v>
      </c>
      <c r="Y111" s="10" t="e">
        <f>'Unit Compare rollup'!P111</f>
        <v>#REF!</v>
      </c>
      <c r="Z111" s="10" t="e">
        <f t="shared" si="96"/>
        <v>#REF!</v>
      </c>
      <c r="AA111" s="83" t="e">
        <f t="shared" si="97"/>
        <v>#REF!</v>
      </c>
      <c r="AC111" s="10" t="e">
        <f>'Unit Compare rollup'!Y111</f>
        <v>#REF!</v>
      </c>
      <c r="AD111" s="10" t="e">
        <f>'Unit Compare rollup'!Z111</f>
        <v>#REF!</v>
      </c>
      <c r="AE111" s="10" t="e">
        <f t="shared" si="66"/>
        <v>#REF!</v>
      </c>
      <c r="AF111" s="83" t="e">
        <f t="shared" si="98"/>
        <v>#REF!</v>
      </c>
      <c r="AH111" s="10" t="e">
        <f>'Unit Compare rollup'!AI111</f>
        <v>#REF!</v>
      </c>
      <c r="AI111" s="10" t="e">
        <f>'Unit Compare rollup'!AJ111</f>
        <v>#REF!</v>
      </c>
      <c r="AJ111" s="10" t="e">
        <f t="shared" si="68"/>
        <v>#REF!</v>
      </c>
      <c r="AK111" s="83" t="e">
        <f t="shared" si="99"/>
        <v>#REF!</v>
      </c>
      <c r="AM111" s="10" t="e">
        <f>'Unit Compare rollup'!AS111</f>
        <v>#REF!</v>
      </c>
      <c r="AN111" s="10" t="e">
        <f>'Unit Compare rollup'!AT111</f>
        <v>#REF!</v>
      </c>
      <c r="AO111" s="10" t="e">
        <f t="shared" si="70"/>
        <v>#REF!</v>
      </c>
      <c r="AP111" s="83" t="e">
        <f t="shared" si="89"/>
        <v>#REF!</v>
      </c>
      <c r="AR111" s="10" t="e">
        <f>'Unit Compare rollup'!BC111</f>
        <v>#REF!</v>
      </c>
      <c r="AS111" s="10" t="e">
        <f>'Unit Compare rollup'!BD111</f>
        <v>#REF!</v>
      </c>
      <c r="AT111" s="10" t="e">
        <f t="shared" si="90"/>
        <v>#REF!</v>
      </c>
      <c r="AU111" s="83" t="e">
        <f t="shared" si="91"/>
        <v>#REF!</v>
      </c>
      <c r="AW111" s="10" t="e">
        <f>'Unit Compare rollup'!BM111</f>
        <v>#REF!</v>
      </c>
      <c r="AX111" s="10" t="e">
        <f>'Unit Compare rollup'!BN111</f>
        <v>#REF!</v>
      </c>
      <c r="AY111" s="10" t="e">
        <f t="shared" si="92"/>
        <v>#REF!</v>
      </c>
      <c r="AZ111" s="83" t="e">
        <f t="shared" si="93"/>
        <v>#REF!</v>
      </c>
      <c r="BC111" s="26" t="e">
        <f>+T111-#REF!</f>
        <v>#REF!</v>
      </c>
    </row>
    <row r="112" spans="1:55" outlineLevel="1">
      <c r="A112" s="63">
        <v>57250</v>
      </c>
      <c r="B112" s="8" t="str">
        <f t="shared" si="102"/>
        <v>01-57250</v>
      </c>
      <c r="C112" s="8" t="str">
        <f t="shared" si="102"/>
        <v>02-57250</v>
      </c>
      <c r="D112" s="8" t="str">
        <f t="shared" si="102"/>
        <v>04-57250</v>
      </c>
      <c r="E112" s="8" t="str">
        <f t="shared" si="102"/>
        <v>06-57250</v>
      </c>
      <c r="F112" s="8" t="str">
        <f t="shared" si="102"/>
        <v>07-57250</v>
      </c>
      <c r="G112" s="8" t="str">
        <f t="shared" si="102"/>
        <v>08-57250</v>
      </c>
      <c r="H112" s="8" t="str">
        <f t="shared" si="102"/>
        <v>09-57250</v>
      </c>
      <c r="I112" s="8" t="str">
        <f t="shared" si="103"/>
        <v>10-57250</v>
      </c>
      <c r="J112" s="8" t="str">
        <f t="shared" si="103"/>
        <v>11-57250</v>
      </c>
      <c r="K112" s="8" t="str">
        <f t="shared" si="103"/>
        <v>12-57250</v>
      </c>
      <c r="L112" s="8" t="str">
        <f t="shared" si="103"/>
        <v>15-57250</v>
      </c>
      <c r="M112" s="8" t="str">
        <f t="shared" si="103"/>
        <v>16-57250</v>
      </c>
      <c r="N112" s="8"/>
      <c r="O112" s="8">
        <f t="shared" si="94"/>
        <v>57250</v>
      </c>
      <c r="P112" s="4"/>
      <c r="Q112" t="e">
        <f t="shared" si="95"/>
        <v>#NAME?</v>
      </c>
      <c r="S112" s="218" t="e">
        <f t="shared" si="60"/>
        <v>#REF!</v>
      </c>
      <c r="T112" s="218" t="e">
        <f t="shared" si="61"/>
        <v>#REF!</v>
      </c>
      <c r="U112" s="218" t="e">
        <f t="shared" si="62"/>
        <v>#REF!</v>
      </c>
      <c r="V112" s="83" t="e">
        <f t="shared" si="63"/>
        <v>#REF!</v>
      </c>
      <c r="X112" s="10" t="e">
        <f>'Unit Compare rollup'!O112</f>
        <v>#REF!</v>
      </c>
      <c r="Y112" s="10" t="e">
        <f>'Unit Compare rollup'!P112</f>
        <v>#REF!</v>
      </c>
      <c r="Z112" s="10" t="e">
        <f t="shared" si="96"/>
        <v>#REF!</v>
      </c>
      <c r="AA112" s="83" t="e">
        <f t="shared" si="97"/>
        <v>#REF!</v>
      </c>
      <c r="AC112" s="10" t="e">
        <f>'Unit Compare rollup'!Y112</f>
        <v>#REF!</v>
      </c>
      <c r="AD112" s="10" t="e">
        <f>'Unit Compare rollup'!Z112</f>
        <v>#REF!</v>
      </c>
      <c r="AE112" s="10" t="e">
        <f t="shared" si="66"/>
        <v>#REF!</v>
      </c>
      <c r="AF112" s="83" t="e">
        <f t="shared" si="98"/>
        <v>#REF!</v>
      </c>
      <c r="AH112" s="10" t="e">
        <f>'Unit Compare rollup'!AI112</f>
        <v>#REF!</v>
      </c>
      <c r="AI112" s="10" t="e">
        <f>'Unit Compare rollup'!AJ112</f>
        <v>#REF!</v>
      </c>
      <c r="AJ112" s="10" t="e">
        <f t="shared" si="68"/>
        <v>#REF!</v>
      </c>
      <c r="AK112" s="83" t="e">
        <f t="shared" si="99"/>
        <v>#REF!</v>
      </c>
      <c r="AM112" s="10" t="e">
        <f>'Unit Compare rollup'!AS112</f>
        <v>#REF!</v>
      </c>
      <c r="AN112" s="10" t="e">
        <f>'Unit Compare rollup'!AT112</f>
        <v>#REF!</v>
      </c>
      <c r="AO112" s="10" t="e">
        <f t="shared" si="70"/>
        <v>#REF!</v>
      </c>
      <c r="AP112" s="83" t="e">
        <f t="shared" si="89"/>
        <v>#REF!</v>
      </c>
      <c r="AR112" s="10" t="e">
        <f>'Unit Compare rollup'!BC112</f>
        <v>#REF!</v>
      </c>
      <c r="AS112" s="10" t="e">
        <f>'Unit Compare rollup'!BD112</f>
        <v>#REF!</v>
      </c>
      <c r="AT112" s="10" t="e">
        <f t="shared" si="90"/>
        <v>#REF!</v>
      </c>
      <c r="AU112" s="83" t="e">
        <f t="shared" si="91"/>
        <v>#REF!</v>
      </c>
      <c r="AW112" s="10" t="e">
        <f>'Unit Compare rollup'!BM112</f>
        <v>#REF!</v>
      </c>
      <c r="AX112" s="10" t="e">
        <f>'Unit Compare rollup'!BN112</f>
        <v>#REF!</v>
      </c>
      <c r="AY112" s="10" t="e">
        <f t="shared" si="92"/>
        <v>#REF!</v>
      </c>
      <c r="AZ112" s="83" t="e">
        <f t="shared" si="93"/>
        <v>#REF!</v>
      </c>
      <c r="BC112" s="26" t="e">
        <f>+T112-#REF!</f>
        <v>#REF!</v>
      </c>
    </row>
    <row r="113" spans="1:55" outlineLevel="1">
      <c r="A113" s="63">
        <v>57275</v>
      </c>
      <c r="B113" s="8" t="str">
        <f t="shared" si="102"/>
        <v>01-57275</v>
      </c>
      <c r="C113" s="8" t="str">
        <f t="shared" si="102"/>
        <v>02-57275</v>
      </c>
      <c r="D113" s="8" t="str">
        <f t="shared" si="102"/>
        <v>04-57275</v>
      </c>
      <c r="E113" s="8" t="str">
        <f t="shared" si="102"/>
        <v>06-57275</v>
      </c>
      <c r="F113" s="8" t="str">
        <f t="shared" si="102"/>
        <v>07-57275</v>
      </c>
      <c r="G113" s="8" t="str">
        <f t="shared" si="102"/>
        <v>08-57275</v>
      </c>
      <c r="H113" s="8" t="str">
        <f t="shared" si="102"/>
        <v>09-57275</v>
      </c>
      <c r="I113" s="8" t="str">
        <f t="shared" si="103"/>
        <v>10-57275</v>
      </c>
      <c r="J113" s="8" t="str">
        <f t="shared" si="103"/>
        <v>11-57275</v>
      </c>
      <c r="K113" s="8" t="str">
        <f t="shared" si="103"/>
        <v>12-57275</v>
      </c>
      <c r="L113" s="8" t="str">
        <f t="shared" si="103"/>
        <v>15-57275</v>
      </c>
      <c r="M113" s="8" t="str">
        <f t="shared" si="103"/>
        <v>16-57275</v>
      </c>
      <c r="N113" s="8"/>
      <c r="O113" s="8">
        <f t="shared" si="94"/>
        <v>57275</v>
      </c>
      <c r="P113" s="4"/>
      <c r="Q113" t="e">
        <f t="shared" si="95"/>
        <v>#NAME?</v>
      </c>
      <c r="S113" s="218" t="e">
        <f t="shared" si="60"/>
        <v>#REF!</v>
      </c>
      <c r="T113" s="218" t="e">
        <f t="shared" si="61"/>
        <v>#REF!</v>
      </c>
      <c r="U113" s="218" t="e">
        <f t="shared" si="62"/>
        <v>#REF!</v>
      </c>
      <c r="V113" s="83" t="e">
        <f t="shared" si="63"/>
        <v>#REF!</v>
      </c>
      <c r="X113" s="10" t="e">
        <f>'Unit Compare rollup'!O113</f>
        <v>#REF!</v>
      </c>
      <c r="Y113" s="10" t="e">
        <f>'Unit Compare rollup'!P113</f>
        <v>#REF!</v>
      </c>
      <c r="Z113" s="10" t="e">
        <f t="shared" si="96"/>
        <v>#REF!</v>
      </c>
      <c r="AA113" s="83" t="e">
        <f t="shared" si="97"/>
        <v>#REF!</v>
      </c>
      <c r="AC113" s="10" t="e">
        <f>'Unit Compare rollup'!Y113</f>
        <v>#REF!</v>
      </c>
      <c r="AD113" s="10" t="e">
        <f>'Unit Compare rollup'!Z113</f>
        <v>#REF!</v>
      </c>
      <c r="AE113" s="10" t="e">
        <f t="shared" si="66"/>
        <v>#REF!</v>
      </c>
      <c r="AF113" s="83" t="e">
        <f t="shared" si="98"/>
        <v>#REF!</v>
      </c>
      <c r="AH113" s="10" t="e">
        <f>'Unit Compare rollup'!AI113</f>
        <v>#REF!</v>
      </c>
      <c r="AI113" s="10" t="e">
        <f>'Unit Compare rollup'!AJ113</f>
        <v>#REF!</v>
      </c>
      <c r="AJ113" s="10" t="e">
        <f t="shared" si="68"/>
        <v>#REF!</v>
      </c>
      <c r="AK113" s="83" t="e">
        <f t="shared" si="99"/>
        <v>#REF!</v>
      </c>
      <c r="AM113" s="10" t="e">
        <f>'Unit Compare rollup'!AS113</f>
        <v>#REF!</v>
      </c>
      <c r="AN113" s="10" t="e">
        <f>'Unit Compare rollup'!AT113</f>
        <v>#REF!</v>
      </c>
      <c r="AO113" s="10" t="e">
        <f t="shared" si="70"/>
        <v>#REF!</v>
      </c>
      <c r="AP113" s="83" t="e">
        <f t="shared" si="89"/>
        <v>#REF!</v>
      </c>
      <c r="AR113" s="10" t="e">
        <f>'Unit Compare rollup'!BC113</f>
        <v>#REF!</v>
      </c>
      <c r="AS113" s="10" t="e">
        <f>'Unit Compare rollup'!BD113</f>
        <v>#REF!</v>
      </c>
      <c r="AT113" s="10" t="e">
        <f t="shared" si="90"/>
        <v>#REF!</v>
      </c>
      <c r="AU113" s="83" t="e">
        <f t="shared" si="91"/>
        <v>#REF!</v>
      </c>
      <c r="AW113" s="10" t="e">
        <f>'Unit Compare rollup'!BM113</f>
        <v>#REF!</v>
      </c>
      <c r="AX113" s="10" t="e">
        <f>'Unit Compare rollup'!BN113</f>
        <v>#REF!</v>
      </c>
      <c r="AY113" s="10" t="e">
        <f t="shared" si="92"/>
        <v>#REF!</v>
      </c>
      <c r="AZ113" s="83" t="e">
        <f t="shared" si="93"/>
        <v>#REF!</v>
      </c>
      <c r="BC113" s="26" t="e">
        <f>+T113-#REF!</f>
        <v>#REF!</v>
      </c>
    </row>
    <row r="114" spans="1:55" outlineLevel="1">
      <c r="A114" s="63">
        <v>57300</v>
      </c>
      <c r="B114" s="8" t="str">
        <f t="shared" si="102"/>
        <v>01-57300</v>
      </c>
      <c r="C114" s="8" t="str">
        <f t="shared" si="102"/>
        <v>02-57300</v>
      </c>
      <c r="D114" s="8" t="str">
        <f t="shared" si="102"/>
        <v>04-57300</v>
      </c>
      <c r="E114" s="8" t="str">
        <f t="shared" si="102"/>
        <v>06-57300</v>
      </c>
      <c r="F114" s="8" t="str">
        <f t="shared" si="102"/>
        <v>07-57300</v>
      </c>
      <c r="G114" s="8" t="str">
        <f t="shared" si="102"/>
        <v>08-57300</v>
      </c>
      <c r="H114" s="8" t="str">
        <f t="shared" si="102"/>
        <v>09-57300</v>
      </c>
      <c r="I114" s="8" t="str">
        <f t="shared" si="103"/>
        <v>10-57300</v>
      </c>
      <c r="J114" s="8" t="str">
        <f t="shared" si="103"/>
        <v>11-57300</v>
      </c>
      <c r="K114" s="8" t="str">
        <f t="shared" si="103"/>
        <v>12-57300</v>
      </c>
      <c r="L114" s="8" t="str">
        <f t="shared" si="103"/>
        <v>15-57300</v>
      </c>
      <c r="M114" s="8" t="str">
        <f t="shared" si="103"/>
        <v>16-57300</v>
      </c>
      <c r="N114" s="8"/>
      <c r="O114" s="8">
        <f t="shared" si="94"/>
        <v>57300</v>
      </c>
      <c r="P114" s="4"/>
      <c r="Q114" t="e">
        <f t="shared" si="95"/>
        <v>#NAME?</v>
      </c>
      <c r="S114" s="218" t="e">
        <f t="shared" si="60"/>
        <v>#REF!</v>
      </c>
      <c r="T114" s="218" t="e">
        <f t="shared" si="61"/>
        <v>#REF!</v>
      </c>
      <c r="U114" s="218" t="e">
        <f t="shared" si="62"/>
        <v>#REF!</v>
      </c>
      <c r="V114" s="83" t="e">
        <f t="shared" si="63"/>
        <v>#REF!</v>
      </c>
      <c r="X114" s="10" t="e">
        <f>'Unit Compare rollup'!O114</f>
        <v>#REF!</v>
      </c>
      <c r="Y114" s="10" t="e">
        <f>'Unit Compare rollup'!P114</f>
        <v>#REF!</v>
      </c>
      <c r="Z114" s="10" t="e">
        <f t="shared" si="96"/>
        <v>#REF!</v>
      </c>
      <c r="AA114" s="83" t="e">
        <f t="shared" si="97"/>
        <v>#REF!</v>
      </c>
      <c r="AC114" s="10" t="e">
        <f>'Unit Compare rollup'!Y114</f>
        <v>#REF!</v>
      </c>
      <c r="AD114" s="10" t="e">
        <f>'Unit Compare rollup'!Z114</f>
        <v>#REF!</v>
      </c>
      <c r="AE114" s="10" t="e">
        <f t="shared" si="66"/>
        <v>#REF!</v>
      </c>
      <c r="AF114" s="83" t="e">
        <f t="shared" si="98"/>
        <v>#REF!</v>
      </c>
      <c r="AH114" s="10" t="e">
        <f>'Unit Compare rollup'!AI114</f>
        <v>#REF!</v>
      </c>
      <c r="AI114" s="10" t="e">
        <f>'Unit Compare rollup'!AJ114</f>
        <v>#REF!</v>
      </c>
      <c r="AJ114" s="10" t="e">
        <f t="shared" si="68"/>
        <v>#REF!</v>
      </c>
      <c r="AK114" s="83" t="e">
        <f t="shared" si="99"/>
        <v>#REF!</v>
      </c>
      <c r="AM114" s="10" t="e">
        <f>'Unit Compare rollup'!AS114</f>
        <v>#REF!</v>
      </c>
      <c r="AN114" s="10" t="e">
        <f>'Unit Compare rollup'!AT114</f>
        <v>#REF!</v>
      </c>
      <c r="AO114" s="10" t="e">
        <f t="shared" si="70"/>
        <v>#REF!</v>
      </c>
      <c r="AP114" s="83" t="e">
        <f t="shared" si="89"/>
        <v>#REF!</v>
      </c>
      <c r="AR114" s="10" t="e">
        <f>'Unit Compare rollup'!BC114</f>
        <v>#REF!</v>
      </c>
      <c r="AS114" s="10" t="e">
        <f>'Unit Compare rollup'!BD114</f>
        <v>#REF!</v>
      </c>
      <c r="AT114" s="10" t="e">
        <f t="shared" si="90"/>
        <v>#REF!</v>
      </c>
      <c r="AU114" s="83" t="e">
        <f t="shared" si="91"/>
        <v>#REF!</v>
      </c>
      <c r="AW114" s="10" t="e">
        <f>'Unit Compare rollup'!BM114</f>
        <v>#REF!</v>
      </c>
      <c r="AX114" s="10" t="e">
        <f>'Unit Compare rollup'!BN114</f>
        <v>#REF!</v>
      </c>
      <c r="AY114" s="10" t="e">
        <f t="shared" si="92"/>
        <v>#REF!</v>
      </c>
      <c r="AZ114" s="83" t="e">
        <f t="shared" si="93"/>
        <v>#REF!</v>
      </c>
      <c r="BC114" s="26" t="e">
        <f>+T114-#REF!</f>
        <v>#REF!</v>
      </c>
    </row>
    <row r="115" spans="1:55" outlineLevel="1">
      <c r="A115" s="63">
        <v>57400</v>
      </c>
      <c r="B115" s="8" t="str">
        <f t="shared" si="102"/>
        <v>01-57400</v>
      </c>
      <c r="C115" s="8" t="str">
        <f t="shared" si="102"/>
        <v>02-57400</v>
      </c>
      <c r="D115" s="8" t="str">
        <f t="shared" si="102"/>
        <v>04-57400</v>
      </c>
      <c r="E115" s="8" t="str">
        <f t="shared" si="102"/>
        <v>06-57400</v>
      </c>
      <c r="F115" s="8" t="str">
        <f t="shared" si="102"/>
        <v>07-57400</v>
      </c>
      <c r="G115" s="8" t="str">
        <f t="shared" si="102"/>
        <v>08-57400</v>
      </c>
      <c r="H115" s="8" t="str">
        <f t="shared" si="102"/>
        <v>09-57400</v>
      </c>
      <c r="I115" s="8" t="str">
        <f t="shared" si="103"/>
        <v>10-57400</v>
      </c>
      <c r="J115" s="8" t="str">
        <f t="shared" si="103"/>
        <v>11-57400</v>
      </c>
      <c r="K115" s="8" t="str">
        <f t="shared" si="103"/>
        <v>12-57400</v>
      </c>
      <c r="L115" s="8" t="str">
        <f t="shared" si="103"/>
        <v>15-57400</v>
      </c>
      <c r="M115" s="8" t="str">
        <f t="shared" si="103"/>
        <v>16-57400</v>
      </c>
      <c r="N115" s="8"/>
      <c r="O115" s="8">
        <f t="shared" si="94"/>
        <v>57400</v>
      </c>
      <c r="P115" s="4"/>
      <c r="Q115" t="e">
        <f t="shared" si="95"/>
        <v>#NAME?</v>
      </c>
      <c r="S115" s="218" t="e">
        <f t="shared" si="60"/>
        <v>#REF!</v>
      </c>
      <c r="T115" s="218" t="e">
        <f t="shared" si="61"/>
        <v>#REF!</v>
      </c>
      <c r="U115" s="218" t="e">
        <f t="shared" si="62"/>
        <v>#REF!</v>
      </c>
      <c r="V115" s="83" t="e">
        <f t="shared" si="63"/>
        <v>#REF!</v>
      </c>
      <c r="X115" s="10" t="e">
        <f>'Unit Compare rollup'!O115</f>
        <v>#REF!</v>
      </c>
      <c r="Y115" s="10" t="e">
        <f>'Unit Compare rollup'!P115</f>
        <v>#REF!</v>
      </c>
      <c r="Z115" s="10" t="e">
        <f t="shared" si="96"/>
        <v>#REF!</v>
      </c>
      <c r="AA115" s="83" t="e">
        <f t="shared" si="97"/>
        <v>#REF!</v>
      </c>
      <c r="AC115" s="10" t="e">
        <f>'Unit Compare rollup'!Y115</f>
        <v>#REF!</v>
      </c>
      <c r="AD115" s="10" t="e">
        <f>'Unit Compare rollup'!Z115</f>
        <v>#REF!</v>
      </c>
      <c r="AE115" s="10" t="e">
        <f t="shared" si="66"/>
        <v>#REF!</v>
      </c>
      <c r="AF115" s="83" t="e">
        <f t="shared" si="98"/>
        <v>#REF!</v>
      </c>
      <c r="AH115" s="10" t="e">
        <f>'Unit Compare rollup'!AI115</f>
        <v>#REF!</v>
      </c>
      <c r="AI115" s="10" t="e">
        <f>'Unit Compare rollup'!AJ115</f>
        <v>#REF!</v>
      </c>
      <c r="AJ115" s="10" t="e">
        <f t="shared" si="68"/>
        <v>#REF!</v>
      </c>
      <c r="AK115" s="83" t="e">
        <f t="shared" si="99"/>
        <v>#REF!</v>
      </c>
      <c r="AM115" s="10" t="e">
        <f>'Unit Compare rollup'!AS115</f>
        <v>#REF!</v>
      </c>
      <c r="AN115" s="10" t="e">
        <f>'Unit Compare rollup'!AT115</f>
        <v>#REF!</v>
      </c>
      <c r="AO115" s="10" t="e">
        <f t="shared" si="70"/>
        <v>#REF!</v>
      </c>
      <c r="AP115" s="83" t="e">
        <f t="shared" si="89"/>
        <v>#REF!</v>
      </c>
      <c r="AR115" s="10" t="e">
        <f>'Unit Compare rollup'!BC115</f>
        <v>#REF!</v>
      </c>
      <c r="AS115" s="10" t="e">
        <f>'Unit Compare rollup'!BD115</f>
        <v>#REF!</v>
      </c>
      <c r="AT115" s="10" t="e">
        <f t="shared" si="90"/>
        <v>#REF!</v>
      </c>
      <c r="AU115" s="83" t="e">
        <f t="shared" si="91"/>
        <v>#REF!</v>
      </c>
      <c r="AW115" s="10" t="e">
        <f>'Unit Compare rollup'!BM115</f>
        <v>#REF!</v>
      </c>
      <c r="AX115" s="10" t="e">
        <f>'Unit Compare rollup'!BN115</f>
        <v>#REF!</v>
      </c>
      <c r="AY115" s="10" t="e">
        <f t="shared" si="92"/>
        <v>#REF!</v>
      </c>
      <c r="AZ115" s="83" t="e">
        <f t="shared" si="93"/>
        <v>#REF!</v>
      </c>
      <c r="BC115" s="26" t="e">
        <f>+T115-#REF!</f>
        <v>#REF!</v>
      </c>
    </row>
    <row r="116" spans="1:55" outlineLevel="1">
      <c r="A116" s="63">
        <v>57500</v>
      </c>
      <c r="B116" s="8" t="str">
        <f t="shared" si="102"/>
        <v>01-57500</v>
      </c>
      <c r="C116" s="8" t="str">
        <f t="shared" si="102"/>
        <v>02-57500</v>
      </c>
      <c r="D116" s="8" t="str">
        <f t="shared" si="102"/>
        <v>04-57500</v>
      </c>
      <c r="E116" s="8" t="str">
        <f t="shared" si="102"/>
        <v>06-57500</v>
      </c>
      <c r="F116" s="8" t="str">
        <f t="shared" si="102"/>
        <v>07-57500</v>
      </c>
      <c r="G116" s="8" t="str">
        <f t="shared" si="102"/>
        <v>08-57500</v>
      </c>
      <c r="H116" s="8" t="str">
        <f t="shared" si="102"/>
        <v>09-57500</v>
      </c>
      <c r="I116" s="8" t="str">
        <f t="shared" si="103"/>
        <v>10-57500</v>
      </c>
      <c r="J116" s="8" t="str">
        <f t="shared" si="103"/>
        <v>11-57500</v>
      </c>
      <c r="K116" s="8" t="str">
        <f t="shared" si="103"/>
        <v>12-57500</v>
      </c>
      <c r="L116" s="8" t="str">
        <f t="shared" si="103"/>
        <v>15-57500</v>
      </c>
      <c r="M116" s="8" t="str">
        <f t="shared" si="103"/>
        <v>16-57500</v>
      </c>
      <c r="N116" s="8"/>
      <c r="O116" s="8">
        <f t="shared" si="94"/>
        <v>57500</v>
      </c>
      <c r="P116" s="4"/>
      <c r="Q116" t="e">
        <f t="shared" si="95"/>
        <v>#NAME?</v>
      </c>
      <c r="S116" s="218" t="e">
        <f t="shared" si="60"/>
        <v>#REF!</v>
      </c>
      <c r="T116" s="218" t="e">
        <f t="shared" si="61"/>
        <v>#REF!</v>
      </c>
      <c r="U116" s="218" t="e">
        <f t="shared" si="62"/>
        <v>#REF!</v>
      </c>
      <c r="V116" s="83" t="e">
        <f t="shared" si="63"/>
        <v>#REF!</v>
      </c>
      <c r="X116" s="10" t="e">
        <f>'Unit Compare rollup'!O116</f>
        <v>#REF!</v>
      </c>
      <c r="Y116" s="10" t="e">
        <f>'Unit Compare rollup'!P116</f>
        <v>#REF!</v>
      </c>
      <c r="Z116" s="10" t="e">
        <f t="shared" si="96"/>
        <v>#REF!</v>
      </c>
      <c r="AA116" s="83" t="e">
        <f t="shared" si="97"/>
        <v>#REF!</v>
      </c>
      <c r="AC116" s="10" t="e">
        <f>'Unit Compare rollup'!Y116</f>
        <v>#REF!</v>
      </c>
      <c r="AD116" s="10" t="e">
        <f>'Unit Compare rollup'!Z116</f>
        <v>#REF!</v>
      </c>
      <c r="AE116" s="10" t="e">
        <f t="shared" si="66"/>
        <v>#REF!</v>
      </c>
      <c r="AF116" s="83" t="e">
        <f t="shared" si="98"/>
        <v>#REF!</v>
      </c>
      <c r="AH116" s="10" t="e">
        <f>'Unit Compare rollup'!AI116</f>
        <v>#REF!</v>
      </c>
      <c r="AI116" s="10" t="e">
        <f>'Unit Compare rollup'!AJ116</f>
        <v>#REF!</v>
      </c>
      <c r="AJ116" s="10" t="e">
        <f t="shared" si="68"/>
        <v>#REF!</v>
      </c>
      <c r="AK116" s="83" t="e">
        <f t="shared" si="99"/>
        <v>#REF!</v>
      </c>
      <c r="AM116" s="10" t="e">
        <f>'Unit Compare rollup'!AS116</f>
        <v>#REF!</v>
      </c>
      <c r="AN116" s="10" t="e">
        <f>'Unit Compare rollup'!AT116</f>
        <v>#REF!</v>
      </c>
      <c r="AO116" s="10" t="e">
        <f t="shared" si="70"/>
        <v>#REF!</v>
      </c>
      <c r="AP116" s="83" t="e">
        <f t="shared" si="89"/>
        <v>#REF!</v>
      </c>
      <c r="AR116" s="10" t="e">
        <f>'Unit Compare rollup'!BC116</f>
        <v>#REF!</v>
      </c>
      <c r="AS116" s="10" t="e">
        <f>'Unit Compare rollup'!BD116</f>
        <v>#REF!</v>
      </c>
      <c r="AT116" s="10" t="e">
        <f t="shared" si="90"/>
        <v>#REF!</v>
      </c>
      <c r="AU116" s="83" t="e">
        <f t="shared" si="91"/>
        <v>#REF!</v>
      </c>
      <c r="AW116" s="10" t="e">
        <f>'Unit Compare rollup'!BM116</f>
        <v>#REF!</v>
      </c>
      <c r="AX116" s="10" t="e">
        <f>'Unit Compare rollup'!BN116</f>
        <v>#REF!</v>
      </c>
      <c r="AY116" s="10" t="e">
        <f t="shared" si="92"/>
        <v>#REF!</v>
      </c>
      <c r="AZ116" s="83" t="e">
        <f t="shared" si="93"/>
        <v>#REF!</v>
      </c>
      <c r="BC116" s="26" t="e">
        <f>+T116-#REF!</f>
        <v>#REF!</v>
      </c>
    </row>
    <row r="117" spans="1:55" outlineLevel="1">
      <c r="A117" s="63">
        <v>57550</v>
      </c>
      <c r="B117" s="8" t="str">
        <f t="shared" si="102"/>
        <v>01-57550</v>
      </c>
      <c r="C117" s="8" t="str">
        <f t="shared" si="102"/>
        <v>02-57550</v>
      </c>
      <c r="D117" s="8" t="str">
        <f t="shared" si="102"/>
        <v>04-57550</v>
      </c>
      <c r="E117" s="8" t="str">
        <f t="shared" si="102"/>
        <v>06-57550</v>
      </c>
      <c r="F117" s="8" t="str">
        <f t="shared" si="102"/>
        <v>07-57550</v>
      </c>
      <c r="G117" s="8" t="str">
        <f t="shared" si="102"/>
        <v>08-57550</v>
      </c>
      <c r="H117" s="8" t="str">
        <f t="shared" si="102"/>
        <v>09-57550</v>
      </c>
      <c r="I117" s="8" t="str">
        <f t="shared" si="103"/>
        <v>10-57550</v>
      </c>
      <c r="J117" s="8" t="str">
        <f t="shared" si="103"/>
        <v>11-57550</v>
      </c>
      <c r="K117" s="8" t="str">
        <f t="shared" si="103"/>
        <v>12-57550</v>
      </c>
      <c r="L117" s="8" t="str">
        <f t="shared" si="103"/>
        <v>15-57550</v>
      </c>
      <c r="M117" s="8" t="str">
        <f t="shared" si="103"/>
        <v>16-57550</v>
      </c>
      <c r="N117" s="8"/>
      <c r="O117" s="8">
        <f t="shared" si="94"/>
        <v>57550</v>
      </c>
      <c r="P117" s="4"/>
      <c r="Q117" t="e">
        <f t="shared" si="95"/>
        <v>#NAME?</v>
      </c>
      <c r="S117" s="218" t="e">
        <f t="shared" si="60"/>
        <v>#REF!</v>
      </c>
      <c r="T117" s="218" t="e">
        <f t="shared" si="61"/>
        <v>#REF!</v>
      </c>
      <c r="U117" s="218" t="e">
        <f t="shared" si="62"/>
        <v>#REF!</v>
      </c>
      <c r="V117" s="83" t="e">
        <f t="shared" si="63"/>
        <v>#REF!</v>
      </c>
      <c r="X117" s="10" t="e">
        <f>'Unit Compare rollup'!O117</f>
        <v>#REF!</v>
      </c>
      <c r="Y117" s="10" t="e">
        <f>'Unit Compare rollup'!P117</f>
        <v>#REF!</v>
      </c>
      <c r="Z117" s="10" t="e">
        <f t="shared" si="96"/>
        <v>#REF!</v>
      </c>
      <c r="AA117" s="83" t="e">
        <f t="shared" si="97"/>
        <v>#REF!</v>
      </c>
      <c r="AC117" s="10" t="e">
        <f>'Unit Compare rollup'!Y117</f>
        <v>#REF!</v>
      </c>
      <c r="AD117" s="10" t="e">
        <f>'Unit Compare rollup'!Z117</f>
        <v>#REF!</v>
      </c>
      <c r="AE117" s="10" t="e">
        <f t="shared" si="66"/>
        <v>#REF!</v>
      </c>
      <c r="AF117" s="83" t="e">
        <f t="shared" si="98"/>
        <v>#REF!</v>
      </c>
      <c r="AH117" s="10" t="e">
        <f>'Unit Compare rollup'!AI117</f>
        <v>#REF!</v>
      </c>
      <c r="AI117" s="10" t="e">
        <f>'Unit Compare rollup'!AJ117</f>
        <v>#REF!</v>
      </c>
      <c r="AJ117" s="10" t="e">
        <f t="shared" si="68"/>
        <v>#REF!</v>
      </c>
      <c r="AK117" s="83" t="e">
        <f t="shared" si="99"/>
        <v>#REF!</v>
      </c>
      <c r="AM117" s="10" t="e">
        <f>'Unit Compare rollup'!AS117</f>
        <v>#REF!</v>
      </c>
      <c r="AN117" s="10" t="e">
        <f>'Unit Compare rollup'!AT117</f>
        <v>#REF!</v>
      </c>
      <c r="AO117" s="10" t="e">
        <f t="shared" si="70"/>
        <v>#REF!</v>
      </c>
      <c r="AP117" s="83" t="e">
        <f t="shared" si="89"/>
        <v>#REF!</v>
      </c>
      <c r="AR117" s="10" t="e">
        <f>'Unit Compare rollup'!BC117</f>
        <v>#REF!</v>
      </c>
      <c r="AS117" s="10" t="e">
        <f>'Unit Compare rollup'!BD117</f>
        <v>#REF!</v>
      </c>
      <c r="AT117" s="10" t="e">
        <f t="shared" si="90"/>
        <v>#REF!</v>
      </c>
      <c r="AU117" s="83" t="e">
        <f t="shared" si="91"/>
        <v>#REF!</v>
      </c>
      <c r="AW117" s="10" t="e">
        <f>'Unit Compare rollup'!BM117</f>
        <v>#REF!</v>
      </c>
      <c r="AX117" s="10" t="e">
        <f>'Unit Compare rollup'!BN117</f>
        <v>#REF!</v>
      </c>
      <c r="AY117" s="10" t="e">
        <f t="shared" si="92"/>
        <v>#REF!</v>
      </c>
      <c r="AZ117" s="83" t="e">
        <f t="shared" si="93"/>
        <v>#REF!</v>
      </c>
      <c r="BC117" s="26" t="e">
        <f>+T117-#REF!</f>
        <v>#REF!</v>
      </c>
    </row>
    <row r="118" spans="1:55" outlineLevel="1">
      <c r="A118" s="63">
        <v>57600</v>
      </c>
      <c r="B118" s="8" t="str">
        <f t="shared" si="102"/>
        <v>01-57600</v>
      </c>
      <c r="C118" s="8" t="str">
        <f t="shared" si="102"/>
        <v>02-57600</v>
      </c>
      <c r="D118" s="8" t="str">
        <f t="shared" si="102"/>
        <v>04-57600</v>
      </c>
      <c r="E118" s="8" t="str">
        <f t="shared" si="102"/>
        <v>06-57600</v>
      </c>
      <c r="F118" s="8" t="str">
        <f t="shared" si="102"/>
        <v>07-57600</v>
      </c>
      <c r="G118" s="8" t="str">
        <f t="shared" si="102"/>
        <v>08-57600</v>
      </c>
      <c r="H118" s="8" t="str">
        <f t="shared" si="102"/>
        <v>09-57600</v>
      </c>
      <c r="I118" s="8" t="str">
        <f t="shared" si="103"/>
        <v>10-57600</v>
      </c>
      <c r="J118" s="8" t="str">
        <f t="shared" si="103"/>
        <v>11-57600</v>
      </c>
      <c r="K118" s="8" t="str">
        <f t="shared" si="103"/>
        <v>12-57600</v>
      </c>
      <c r="L118" s="8" t="str">
        <f t="shared" si="103"/>
        <v>15-57600</v>
      </c>
      <c r="M118" s="8" t="str">
        <f t="shared" si="103"/>
        <v>16-57600</v>
      </c>
      <c r="N118" s="8"/>
      <c r="O118" s="8">
        <f>+A118</f>
        <v>57600</v>
      </c>
      <c r="P118" s="4"/>
      <c r="Q118" t="e">
        <f>VLOOKUP(A118,LookupB,2,FALSE)</f>
        <v>#NAME?</v>
      </c>
      <c r="S118" s="218" t="e">
        <f t="shared" si="60"/>
        <v>#REF!</v>
      </c>
      <c r="T118" s="218" t="e">
        <f t="shared" si="61"/>
        <v>#REF!</v>
      </c>
      <c r="U118" s="218" t="e">
        <f t="shared" si="62"/>
        <v>#REF!</v>
      </c>
      <c r="V118" s="83" t="e">
        <f>IF(S118+T118=0,0,IF(S118=0,"    100.0%",IF(U118=0,"      0.0%",+U118/S118)))</f>
        <v>#REF!</v>
      </c>
      <c r="X118" s="10" t="e">
        <f>'Unit Compare rollup'!O118</f>
        <v>#REF!</v>
      </c>
      <c r="Y118" s="10" t="e">
        <f>'Unit Compare rollup'!P118</f>
        <v>#REF!</v>
      </c>
      <c r="Z118" s="10" t="e">
        <f>+Y118-X118</f>
        <v>#REF!</v>
      </c>
      <c r="AA118" s="83" t="e">
        <f>IF(X118+Y118=0,0,IF(X118=0,"    100.0%",IF(Z118=0,"      0.0%",+Z118/X118)))</f>
        <v>#REF!</v>
      </c>
      <c r="AC118" s="10" t="e">
        <f>'Unit Compare rollup'!Y118</f>
        <v>#REF!</v>
      </c>
      <c r="AD118" s="10" t="e">
        <f>'Unit Compare rollup'!Z118</f>
        <v>#REF!</v>
      </c>
      <c r="AE118" s="10" t="e">
        <f>+AD118-AC118</f>
        <v>#REF!</v>
      </c>
      <c r="AF118" s="83" t="e">
        <f>IF(AC118+AD118=0,0,IF(AC118=0,"    100.0%",IF(AE118=0,"      0.0%",+AE118/AC118)))</f>
        <v>#REF!</v>
      </c>
      <c r="AH118" s="10" t="e">
        <f>'Unit Compare rollup'!AI118</f>
        <v>#REF!</v>
      </c>
      <c r="AI118" s="10" t="e">
        <f>'Unit Compare rollup'!AJ118</f>
        <v>#REF!</v>
      </c>
      <c r="AJ118" s="10" t="e">
        <f>+AI118-AH118</f>
        <v>#REF!</v>
      </c>
      <c r="AK118" s="83" t="e">
        <f>IF(AH118+AI118=0,0,IF(AH118=0,"    100.0%",IF(AJ118=0,"      0.0%",+AJ118/AH118)))</f>
        <v>#REF!</v>
      </c>
      <c r="AM118" s="10" t="e">
        <f>'Unit Compare rollup'!AS118</f>
        <v>#REF!</v>
      </c>
      <c r="AN118" s="10" t="e">
        <f>'Unit Compare rollup'!AT118</f>
        <v>#REF!</v>
      </c>
      <c r="AO118" s="10" t="e">
        <f>+AN118-AM118</f>
        <v>#REF!</v>
      </c>
      <c r="AP118" s="83" t="e">
        <f>IF(AM118+AN118=0,0,IF(AM118=0,"    100.0%",IF(AO118=0,"      0.0%",+AO118/AM118)))</f>
        <v>#REF!</v>
      </c>
      <c r="AR118" s="10" t="e">
        <f>'Unit Compare rollup'!BC118</f>
        <v>#REF!</v>
      </c>
      <c r="AS118" s="10" t="e">
        <f>'Unit Compare rollup'!BD118</f>
        <v>#REF!</v>
      </c>
      <c r="AT118" s="10" t="e">
        <f>+AS118-AR118</f>
        <v>#REF!</v>
      </c>
      <c r="AU118" s="83" t="e">
        <f>IF(AR118+AS118=0,0,IF(AR118=0,"    100.0%",IF(AT118=0,"      0.0%",+AT118/AR118)))</f>
        <v>#REF!</v>
      </c>
      <c r="AW118" s="10" t="e">
        <f>'Unit Compare rollup'!BM118</f>
        <v>#REF!</v>
      </c>
      <c r="AX118" s="10" t="e">
        <f>'Unit Compare rollup'!BN118</f>
        <v>#REF!</v>
      </c>
      <c r="AY118" s="10" t="e">
        <f>+AX118-AW118</f>
        <v>#REF!</v>
      </c>
      <c r="AZ118" s="83" t="e">
        <f>IF(AW118+AX118=0,0,IF(AW118=0,"    100.0%",IF(AY118=0,"      0.0%",+AY118/AW118)))</f>
        <v>#REF!</v>
      </c>
      <c r="BC118" s="26" t="e">
        <f>+T118-#REF!</f>
        <v>#REF!</v>
      </c>
    </row>
    <row r="119" spans="1:55" outlineLevel="1">
      <c r="A119" s="63">
        <v>57650</v>
      </c>
      <c r="B119" s="8" t="str">
        <f t="shared" si="102"/>
        <v>01-57650</v>
      </c>
      <c r="C119" s="8" t="str">
        <f t="shared" si="102"/>
        <v>02-57650</v>
      </c>
      <c r="D119" s="8" t="str">
        <f t="shared" si="102"/>
        <v>04-57650</v>
      </c>
      <c r="E119" s="8" t="str">
        <f t="shared" si="102"/>
        <v>06-57650</v>
      </c>
      <c r="F119" s="8" t="str">
        <f t="shared" si="102"/>
        <v>07-57650</v>
      </c>
      <c r="G119" s="8" t="str">
        <f t="shared" si="102"/>
        <v>08-57650</v>
      </c>
      <c r="H119" s="8" t="str">
        <f t="shared" si="102"/>
        <v>09-57650</v>
      </c>
      <c r="I119" s="8" t="str">
        <f t="shared" si="103"/>
        <v>10-57650</v>
      </c>
      <c r="J119" s="8" t="str">
        <f t="shared" si="103"/>
        <v>11-57650</v>
      </c>
      <c r="K119" s="8" t="str">
        <f t="shared" si="103"/>
        <v>12-57650</v>
      </c>
      <c r="L119" s="8" t="str">
        <f t="shared" si="103"/>
        <v>15-57650</v>
      </c>
      <c r="M119" s="8" t="str">
        <f t="shared" si="103"/>
        <v>16-57650</v>
      </c>
      <c r="N119" s="8"/>
      <c r="O119" s="8">
        <f t="shared" si="94"/>
        <v>57650</v>
      </c>
      <c r="P119" s="4"/>
      <c r="Q119" t="e">
        <f t="shared" si="95"/>
        <v>#NAME?</v>
      </c>
      <c r="S119" s="218" t="e">
        <f t="shared" si="60"/>
        <v>#REF!</v>
      </c>
      <c r="T119" s="218" t="e">
        <f t="shared" si="61"/>
        <v>#REF!</v>
      </c>
      <c r="U119" s="218" t="e">
        <f t="shared" si="62"/>
        <v>#REF!</v>
      </c>
      <c r="V119" s="83" t="e">
        <f t="shared" si="63"/>
        <v>#REF!</v>
      </c>
      <c r="X119" s="10" t="e">
        <f>'Unit Compare rollup'!O119</f>
        <v>#REF!</v>
      </c>
      <c r="Y119" s="10" t="e">
        <f>'Unit Compare rollup'!P119</f>
        <v>#REF!</v>
      </c>
      <c r="Z119" s="10" t="e">
        <f t="shared" si="96"/>
        <v>#REF!</v>
      </c>
      <c r="AA119" s="83" t="e">
        <f t="shared" si="97"/>
        <v>#REF!</v>
      </c>
      <c r="AC119" s="10" t="e">
        <f>'Unit Compare rollup'!Y119</f>
        <v>#REF!</v>
      </c>
      <c r="AD119" s="10" t="e">
        <f>'Unit Compare rollup'!Z119</f>
        <v>#REF!</v>
      </c>
      <c r="AE119" s="10" t="e">
        <f t="shared" si="66"/>
        <v>#REF!</v>
      </c>
      <c r="AF119" s="83" t="e">
        <f t="shared" si="98"/>
        <v>#REF!</v>
      </c>
      <c r="AH119" s="10" t="e">
        <f>'Unit Compare rollup'!AI119</f>
        <v>#REF!</v>
      </c>
      <c r="AI119" s="10" t="e">
        <f>'Unit Compare rollup'!AJ119</f>
        <v>#REF!</v>
      </c>
      <c r="AJ119" s="10" t="e">
        <f t="shared" si="68"/>
        <v>#REF!</v>
      </c>
      <c r="AK119" s="83" t="e">
        <f t="shared" si="99"/>
        <v>#REF!</v>
      </c>
      <c r="AM119" s="10" t="e">
        <f>'Unit Compare rollup'!AS119</f>
        <v>#REF!</v>
      </c>
      <c r="AN119" s="10" t="e">
        <f>'Unit Compare rollup'!AT119</f>
        <v>#REF!</v>
      </c>
      <c r="AO119" s="10" t="e">
        <f t="shared" si="70"/>
        <v>#REF!</v>
      </c>
      <c r="AP119" s="83" t="e">
        <f t="shared" ref="AP119:AP141" si="104">IF(AM119+AN119=0,0,IF(AM119=0,"    100.0%",IF(AO119=0,"      0.0%",+AO119/AM119)))</f>
        <v>#REF!</v>
      </c>
      <c r="AR119" s="10" t="e">
        <f>'Unit Compare rollup'!BC119</f>
        <v>#REF!</v>
      </c>
      <c r="AS119" s="10" t="e">
        <f>'Unit Compare rollup'!BD119</f>
        <v>#REF!</v>
      </c>
      <c r="AT119" s="10" t="e">
        <f t="shared" ref="AT119:AT140" si="105">+AS119-AR119</f>
        <v>#REF!</v>
      </c>
      <c r="AU119" s="83" t="e">
        <f t="shared" ref="AU119:AU141" si="106">IF(AR119+AS119=0,0,IF(AR119=0,"    100.0%",IF(AT119=0,"      0.0%",+AT119/AR119)))</f>
        <v>#REF!</v>
      </c>
      <c r="AW119" s="10" t="e">
        <f>'Unit Compare rollup'!BM119</f>
        <v>#REF!</v>
      </c>
      <c r="AX119" s="10" t="e">
        <f>'Unit Compare rollup'!BN119</f>
        <v>#REF!</v>
      </c>
      <c r="AY119" s="10" t="e">
        <f t="shared" ref="AY119:AY140" si="107">+AX119-AW119</f>
        <v>#REF!</v>
      </c>
      <c r="AZ119" s="83" t="e">
        <f t="shared" ref="AZ119:AZ141" si="108">IF(AW119+AX119=0,0,IF(AW119=0,"    100.0%",IF(AY119=0,"      0.0%",+AY119/AW119)))</f>
        <v>#REF!</v>
      </c>
      <c r="BC119" s="26" t="e">
        <f>+T119-#REF!</f>
        <v>#REF!</v>
      </c>
    </row>
    <row r="120" spans="1:55" outlineLevel="1">
      <c r="A120" s="63">
        <v>57700</v>
      </c>
      <c r="B120" s="8" t="str">
        <f t="shared" si="102"/>
        <v>01-57700</v>
      </c>
      <c r="C120" s="8" t="str">
        <f t="shared" si="102"/>
        <v>02-57700</v>
      </c>
      <c r="D120" s="8" t="str">
        <f t="shared" si="102"/>
        <v>04-57700</v>
      </c>
      <c r="E120" s="8" t="str">
        <f t="shared" si="102"/>
        <v>06-57700</v>
      </c>
      <c r="F120" s="8" t="str">
        <f t="shared" si="102"/>
        <v>07-57700</v>
      </c>
      <c r="G120" s="8" t="str">
        <f t="shared" si="102"/>
        <v>08-57700</v>
      </c>
      <c r="H120" s="8" t="str">
        <f t="shared" si="102"/>
        <v>09-57700</v>
      </c>
      <c r="I120" s="8" t="str">
        <f t="shared" si="103"/>
        <v>10-57700</v>
      </c>
      <c r="J120" s="8" t="str">
        <f t="shared" si="103"/>
        <v>11-57700</v>
      </c>
      <c r="K120" s="8" t="str">
        <f t="shared" si="103"/>
        <v>12-57700</v>
      </c>
      <c r="L120" s="8" t="str">
        <f t="shared" si="103"/>
        <v>15-57700</v>
      </c>
      <c r="M120" s="8" t="str">
        <f t="shared" si="103"/>
        <v>16-57700</v>
      </c>
      <c r="N120" s="8"/>
      <c r="O120" s="8">
        <f t="shared" si="94"/>
        <v>57700</v>
      </c>
      <c r="P120" s="4"/>
      <c r="Q120" t="e">
        <f t="shared" si="95"/>
        <v>#NAME?</v>
      </c>
      <c r="S120" s="218" t="e">
        <f t="shared" si="60"/>
        <v>#REF!</v>
      </c>
      <c r="T120" s="218" t="e">
        <f t="shared" si="61"/>
        <v>#REF!</v>
      </c>
      <c r="U120" s="218" t="e">
        <f t="shared" si="62"/>
        <v>#REF!</v>
      </c>
      <c r="V120" s="83" t="e">
        <f t="shared" si="63"/>
        <v>#REF!</v>
      </c>
      <c r="X120" s="10" t="e">
        <f>'Unit Compare rollup'!O120</f>
        <v>#REF!</v>
      </c>
      <c r="Y120" s="10" t="e">
        <f>'Unit Compare rollup'!P120</f>
        <v>#REF!</v>
      </c>
      <c r="Z120" s="10" t="e">
        <f t="shared" si="96"/>
        <v>#REF!</v>
      </c>
      <c r="AA120" s="83" t="e">
        <f t="shared" si="97"/>
        <v>#REF!</v>
      </c>
      <c r="AC120" s="10" t="e">
        <f>'Unit Compare rollup'!Y120</f>
        <v>#REF!</v>
      </c>
      <c r="AD120" s="10" t="e">
        <f>'Unit Compare rollup'!Z120</f>
        <v>#REF!</v>
      </c>
      <c r="AE120" s="10" t="e">
        <f t="shared" si="66"/>
        <v>#REF!</v>
      </c>
      <c r="AF120" s="83" t="e">
        <f t="shared" si="98"/>
        <v>#REF!</v>
      </c>
      <c r="AH120" s="10" t="e">
        <f>'Unit Compare rollup'!AI120</f>
        <v>#REF!</v>
      </c>
      <c r="AI120" s="10" t="e">
        <f>'Unit Compare rollup'!AJ120</f>
        <v>#REF!</v>
      </c>
      <c r="AJ120" s="10" t="e">
        <f t="shared" si="68"/>
        <v>#REF!</v>
      </c>
      <c r="AK120" s="83" t="e">
        <f t="shared" si="99"/>
        <v>#REF!</v>
      </c>
      <c r="AM120" s="10" t="e">
        <f>'Unit Compare rollup'!AS120</f>
        <v>#REF!</v>
      </c>
      <c r="AN120" s="10" t="e">
        <f>'Unit Compare rollup'!AT120</f>
        <v>#REF!</v>
      </c>
      <c r="AO120" s="10" t="e">
        <f t="shared" si="70"/>
        <v>#REF!</v>
      </c>
      <c r="AP120" s="83" t="e">
        <f t="shared" si="104"/>
        <v>#REF!</v>
      </c>
      <c r="AR120" s="10" t="e">
        <f>'Unit Compare rollup'!BC120</f>
        <v>#REF!</v>
      </c>
      <c r="AS120" s="10" t="e">
        <f>'Unit Compare rollup'!BD120</f>
        <v>#REF!</v>
      </c>
      <c r="AT120" s="10" t="e">
        <f t="shared" si="105"/>
        <v>#REF!</v>
      </c>
      <c r="AU120" s="83" t="e">
        <f t="shared" si="106"/>
        <v>#REF!</v>
      </c>
      <c r="AW120" s="10" t="e">
        <f>'Unit Compare rollup'!BM120</f>
        <v>#REF!</v>
      </c>
      <c r="AX120" s="10" t="e">
        <f>'Unit Compare rollup'!BN120</f>
        <v>#REF!</v>
      </c>
      <c r="AY120" s="10" t="e">
        <f t="shared" si="107"/>
        <v>#REF!</v>
      </c>
      <c r="AZ120" s="83" t="e">
        <f t="shared" si="108"/>
        <v>#REF!</v>
      </c>
      <c r="BC120" s="26" t="e">
        <f>+T120-#REF!</f>
        <v>#REF!</v>
      </c>
    </row>
    <row r="121" spans="1:55" outlineLevel="1">
      <c r="A121" s="63">
        <v>57725</v>
      </c>
      <c r="B121" s="8" t="str">
        <f t="shared" ref="B121:H130" si="109">CONCATENATE("0",B$8,"-",$A121)</f>
        <v>01-57725</v>
      </c>
      <c r="C121" s="8" t="str">
        <f t="shared" si="109"/>
        <v>02-57725</v>
      </c>
      <c r="D121" s="8" t="str">
        <f t="shared" si="109"/>
        <v>04-57725</v>
      </c>
      <c r="E121" s="8" t="str">
        <f t="shared" si="109"/>
        <v>06-57725</v>
      </c>
      <c r="F121" s="8" t="str">
        <f t="shared" si="109"/>
        <v>07-57725</v>
      </c>
      <c r="G121" s="8" t="str">
        <f t="shared" si="109"/>
        <v>08-57725</v>
      </c>
      <c r="H121" s="8" t="str">
        <f t="shared" si="109"/>
        <v>09-57725</v>
      </c>
      <c r="I121" s="8" t="str">
        <f t="shared" ref="I121:M130" si="110">CONCATENATE(I$8,"-",$A121)</f>
        <v>10-57725</v>
      </c>
      <c r="J121" s="8" t="str">
        <f t="shared" si="110"/>
        <v>11-57725</v>
      </c>
      <c r="K121" s="8" t="str">
        <f t="shared" si="110"/>
        <v>12-57725</v>
      </c>
      <c r="L121" s="8" t="str">
        <f t="shared" si="110"/>
        <v>15-57725</v>
      </c>
      <c r="M121" s="8" t="str">
        <f t="shared" si="110"/>
        <v>16-57725</v>
      </c>
      <c r="N121" s="8"/>
      <c r="O121" s="8">
        <f t="shared" si="94"/>
        <v>57725</v>
      </c>
      <c r="P121" s="4"/>
      <c r="Q121" t="e">
        <f t="shared" si="95"/>
        <v>#NAME?</v>
      </c>
      <c r="S121" s="218" t="e">
        <f t="shared" ref="S121:S140" si="111">+X121+AC121+AH121+AM121+AR121+AW121</f>
        <v>#REF!</v>
      </c>
      <c r="T121" s="218" t="e">
        <f t="shared" ref="T121:T140" si="112">+Y121+AD121+AI121+AN121+AS121+AX121</f>
        <v>#REF!</v>
      </c>
      <c r="U121" s="218" t="e">
        <f t="shared" ref="U121:U140" si="113">+T121-S121</f>
        <v>#REF!</v>
      </c>
      <c r="V121" s="83" t="e">
        <f t="shared" si="63"/>
        <v>#REF!</v>
      </c>
      <c r="X121" s="10" t="e">
        <f>'Unit Compare rollup'!O121</f>
        <v>#REF!</v>
      </c>
      <c r="Y121" s="10" t="e">
        <f>'Unit Compare rollup'!P121</f>
        <v>#REF!</v>
      </c>
      <c r="Z121" s="10" t="e">
        <f t="shared" si="96"/>
        <v>#REF!</v>
      </c>
      <c r="AA121" s="83" t="e">
        <f t="shared" si="97"/>
        <v>#REF!</v>
      </c>
      <c r="AC121" s="10" t="e">
        <f>'Unit Compare rollup'!Y121</f>
        <v>#REF!</v>
      </c>
      <c r="AD121" s="10" t="e">
        <f>'Unit Compare rollup'!Z121</f>
        <v>#REF!</v>
      </c>
      <c r="AE121" s="10" t="e">
        <f t="shared" ref="AE121:AE140" si="114">+AD121-AC121</f>
        <v>#REF!</v>
      </c>
      <c r="AF121" s="83" t="e">
        <f t="shared" si="98"/>
        <v>#REF!</v>
      </c>
      <c r="AH121" s="10" t="e">
        <f>'Unit Compare rollup'!AI121</f>
        <v>#REF!</v>
      </c>
      <c r="AI121" s="10" t="e">
        <f>'Unit Compare rollup'!AJ121</f>
        <v>#REF!</v>
      </c>
      <c r="AJ121" s="10" t="e">
        <f t="shared" ref="AJ121:AJ140" si="115">+AI121-AH121</f>
        <v>#REF!</v>
      </c>
      <c r="AK121" s="83" t="e">
        <f t="shared" si="99"/>
        <v>#REF!</v>
      </c>
      <c r="AM121" s="10" t="e">
        <f>'Unit Compare rollup'!AS121</f>
        <v>#REF!</v>
      </c>
      <c r="AN121" s="10" t="e">
        <f>'Unit Compare rollup'!AT121</f>
        <v>#REF!</v>
      </c>
      <c r="AO121" s="10" t="e">
        <f t="shared" ref="AO121:AO140" si="116">+AN121-AM121</f>
        <v>#REF!</v>
      </c>
      <c r="AP121" s="83" t="e">
        <f t="shared" si="104"/>
        <v>#REF!</v>
      </c>
      <c r="AR121" s="10" t="e">
        <f>'Unit Compare rollup'!BC121</f>
        <v>#REF!</v>
      </c>
      <c r="AS121" s="10" t="e">
        <f>'Unit Compare rollup'!BD121</f>
        <v>#REF!</v>
      </c>
      <c r="AT121" s="10" t="e">
        <f t="shared" si="105"/>
        <v>#REF!</v>
      </c>
      <c r="AU121" s="83" t="e">
        <f t="shared" si="106"/>
        <v>#REF!</v>
      </c>
      <c r="AW121" s="10" t="e">
        <f>'Unit Compare rollup'!BM121</f>
        <v>#REF!</v>
      </c>
      <c r="AX121" s="10" t="e">
        <f>'Unit Compare rollup'!BN121</f>
        <v>#REF!</v>
      </c>
      <c r="AY121" s="10" t="e">
        <f t="shared" si="107"/>
        <v>#REF!</v>
      </c>
      <c r="AZ121" s="83" t="e">
        <f t="shared" si="108"/>
        <v>#REF!</v>
      </c>
      <c r="BC121" s="26" t="e">
        <f>+T121-#REF!</f>
        <v>#REF!</v>
      </c>
    </row>
    <row r="122" spans="1:55" outlineLevel="1">
      <c r="A122" s="63">
        <v>57750</v>
      </c>
      <c r="B122" s="8" t="str">
        <f t="shared" si="109"/>
        <v>01-57750</v>
      </c>
      <c r="C122" s="8" t="str">
        <f t="shared" si="109"/>
        <v>02-57750</v>
      </c>
      <c r="D122" s="8" t="str">
        <f t="shared" si="109"/>
        <v>04-57750</v>
      </c>
      <c r="E122" s="8" t="str">
        <f t="shared" si="109"/>
        <v>06-57750</v>
      </c>
      <c r="F122" s="8" t="str">
        <f t="shared" si="109"/>
        <v>07-57750</v>
      </c>
      <c r="G122" s="8" t="str">
        <f t="shared" si="109"/>
        <v>08-57750</v>
      </c>
      <c r="H122" s="8" t="str">
        <f t="shared" si="109"/>
        <v>09-57750</v>
      </c>
      <c r="I122" s="8" t="str">
        <f t="shared" si="110"/>
        <v>10-57750</v>
      </c>
      <c r="J122" s="8" t="str">
        <f t="shared" si="110"/>
        <v>11-57750</v>
      </c>
      <c r="K122" s="8" t="str">
        <f t="shared" si="110"/>
        <v>12-57750</v>
      </c>
      <c r="L122" s="8" t="str">
        <f t="shared" si="110"/>
        <v>15-57750</v>
      </c>
      <c r="M122" s="8" t="str">
        <f t="shared" si="110"/>
        <v>16-57750</v>
      </c>
      <c r="N122" s="8"/>
      <c r="O122" s="8">
        <f t="shared" si="94"/>
        <v>57750</v>
      </c>
      <c r="P122" s="4"/>
      <c r="Q122" t="e">
        <f t="shared" si="95"/>
        <v>#NAME?</v>
      </c>
      <c r="S122" s="218" t="e">
        <f t="shared" si="111"/>
        <v>#REF!</v>
      </c>
      <c r="T122" s="218" t="e">
        <f t="shared" si="112"/>
        <v>#REF!</v>
      </c>
      <c r="U122" s="218" t="e">
        <f t="shared" si="113"/>
        <v>#REF!</v>
      </c>
      <c r="V122" s="83" t="e">
        <f t="shared" ref="V122:V141" si="117">IF(S122+T122=0,0,IF(S122=0,"    100.0%",IF(U122=0,"      0.0%",+U122/S122)))</f>
        <v>#REF!</v>
      </c>
      <c r="X122" s="10" t="e">
        <f>'Unit Compare rollup'!O122</f>
        <v>#REF!</v>
      </c>
      <c r="Y122" s="10" t="e">
        <f>'Unit Compare rollup'!P122</f>
        <v>#REF!</v>
      </c>
      <c r="Z122" s="10" t="e">
        <f t="shared" si="96"/>
        <v>#REF!</v>
      </c>
      <c r="AA122" s="83" t="e">
        <f t="shared" si="97"/>
        <v>#REF!</v>
      </c>
      <c r="AC122" s="10" t="e">
        <f>'Unit Compare rollup'!Y122</f>
        <v>#REF!</v>
      </c>
      <c r="AD122" s="10" t="e">
        <f>'Unit Compare rollup'!Z122</f>
        <v>#REF!</v>
      </c>
      <c r="AE122" s="10" t="e">
        <f t="shared" si="114"/>
        <v>#REF!</v>
      </c>
      <c r="AF122" s="83" t="e">
        <f t="shared" si="98"/>
        <v>#REF!</v>
      </c>
      <c r="AH122" s="10" t="e">
        <f>'Unit Compare rollup'!AI122</f>
        <v>#REF!</v>
      </c>
      <c r="AI122" s="10" t="e">
        <f>'Unit Compare rollup'!AJ122</f>
        <v>#REF!</v>
      </c>
      <c r="AJ122" s="10" t="e">
        <f t="shared" si="115"/>
        <v>#REF!</v>
      </c>
      <c r="AK122" s="83" t="e">
        <f t="shared" si="99"/>
        <v>#REF!</v>
      </c>
      <c r="AM122" s="10" t="e">
        <f>'Unit Compare rollup'!AS122</f>
        <v>#REF!</v>
      </c>
      <c r="AN122" s="10" t="e">
        <f>'Unit Compare rollup'!AT122</f>
        <v>#REF!</v>
      </c>
      <c r="AO122" s="10" t="e">
        <f t="shared" si="116"/>
        <v>#REF!</v>
      </c>
      <c r="AP122" s="83" t="e">
        <f t="shared" si="104"/>
        <v>#REF!</v>
      </c>
      <c r="AR122" s="10" t="e">
        <f>'Unit Compare rollup'!BC122</f>
        <v>#REF!</v>
      </c>
      <c r="AS122" s="10" t="e">
        <f>'Unit Compare rollup'!BD122</f>
        <v>#REF!</v>
      </c>
      <c r="AT122" s="10" t="e">
        <f t="shared" si="105"/>
        <v>#REF!</v>
      </c>
      <c r="AU122" s="83" t="e">
        <f t="shared" si="106"/>
        <v>#REF!</v>
      </c>
      <c r="AW122" s="10" t="e">
        <f>'Unit Compare rollup'!BM122</f>
        <v>#REF!</v>
      </c>
      <c r="AX122" s="10" t="e">
        <f>'Unit Compare rollup'!BN122</f>
        <v>#REF!</v>
      </c>
      <c r="AY122" s="10" t="e">
        <f t="shared" si="107"/>
        <v>#REF!</v>
      </c>
      <c r="AZ122" s="83" t="e">
        <f t="shared" si="108"/>
        <v>#REF!</v>
      </c>
      <c r="BC122" s="26" t="e">
        <f>+T122-#REF!</f>
        <v>#REF!</v>
      </c>
    </row>
    <row r="123" spans="1:55" outlineLevel="1">
      <c r="A123" s="63">
        <v>57800</v>
      </c>
      <c r="B123" s="8" t="str">
        <f t="shared" si="109"/>
        <v>01-57800</v>
      </c>
      <c r="C123" s="8" t="str">
        <f t="shared" si="109"/>
        <v>02-57800</v>
      </c>
      <c r="D123" s="8" t="str">
        <f t="shared" si="109"/>
        <v>04-57800</v>
      </c>
      <c r="E123" s="8" t="str">
        <f t="shared" si="109"/>
        <v>06-57800</v>
      </c>
      <c r="F123" s="8" t="str">
        <f t="shared" si="109"/>
        <v>07-57800</v>
      </c>
      <c r="G123" s="8" t="str">
        <f t="shared" si="109"/>
        <v>08-57800</v>
      </c>
      <c r="H123" s="8" t="str">
        <f t="shared" si="109"/>
        <v>09-57800</v>
      </c>
      <c r="I123" s="8" t="str">
        <f t="shared" si="110"/>
        <v>10-57800</v>
      </c>
      <c r="J123" s="8" t="str">
        <f t="shared" si="110"/>
        <v>11-57800</v>
      </c>
      <c r="K123" s="8" t="str">
        <f t="shared" si="110"/>
        <v>12-57800</v>
      </c>
      <c r="L123" s="8" t="str">
        <f t="shared" si="110"/>
        <v>15-57800</v>
      </c>
      <c r="M123" s="8" t="str">
        <f t="shared" si="110"/>
        <v>16-57800</v>
      </c>
      <c r="N123" s="8"/>
      <c r="O123" s="8">
        <f t="shared" si="94"/>
        <v>57800</v>
      </c>
      <c r="P123" s="4"/>
      <c r="Q123" t="e">
        <f t="shared" si="95"/>
        <v>#NAME?</v>
      </c>
      <c r="S123" s="218" t="e">
        <f t="shared" si="111"/>
        <v>#REF!</v>
      </c>
      <c r="T123" s="218" t="e">
        <f t="shared" si="112"/>
        <v>#REF!</v>
      </c>
      <c r="U123" s="218" t="e">
        <f t="shared" si="113"/>
        <v>#REF!</v>
      </c>
      <c r="V123" s="83" t="e">
        <f t="shared" si="117"/>
        <v>#REF!</v>
      </c>
      <c r="X123" s="10" t="e">
        <f>'Unit Compare rollup'!O123</f>
        <v>#REF!</v>
      </c>
      <c r="Y123" s="10" t="e">
        <f>'Unit Compare rollup'!P123</f>
        <v>#REF!</v>
      </c>
      <c r="Z123" s="10" t="e">
        <f t="shared" si="96"/>
        <v>#REF!</v>
      </c>
      <c r="AA123" s="83" t="e">
        <f t="shared" si="97"/>
        <v>#REF!</v>
      </c>
      <c r="AC123" s="10" t="e">
        <f>'Unit Compare rollup'!Y123</f>
        <v>#REF!</v>
      </c>
      <c r="AD123" s="10" t="e">
        <f>'Unit Compare rollup'!Z123</f>
        <v>#REF!</v>
      </c>
      <c r="AE123" s="10" t="e">
        <f t="shared" si="114"/>
        <v>#REF!</v>
      </c>
      <c r="AF123" s="83" t="e">
        <f t="shared" si="98"/>
        <v>#REF!</v>
      </c>
      <c r="AH123" s="10" t="e">
        <f>'Unit Compare rollup'!AI123</f>
        <v>#REF!</v>
      </c>
      <c r="AI123" s="10" t="e">
        <f>'Unit Compare rollup'!AJ123</f>
        <v>#REF!</v>
      </c>
      <c r="AJ123" s="10" t="e">
        <f t="shared" si="115"/>
        <v>#REF!</v>
      </c>
      <c r="AK123" s="83" t="e">
        <f t="shared" si="99"/>
        <v>#REF!</v>
      </c>
      <c r="AM123" s="10" t="e">
        <f>'Unit Compare rollup'!AS123</f>
        <v>#REF!</v>
      </c>
      <c r="AN123" s="10" t="e">
        <f>'Unit Compare rollup'!AT123</f>
        <v>#REF!</v>
      </c>
      <c r="AO123" s="10" t="e">
        <f t="shared" si="116"/>
        <v>#REF!</v>
      </c>
      <c r="AP123" s="83" t="e">
        <f t="shared" si="104"/>
        <v>#REF!</v>
      </c>
      <c r="AR123" s="10" t="e">
        <f>'Unit Compare rollup'!BC123</f>
        <v>#REF!</v>
      </c>
      <c r="AS123" s="10" t="e">
        <f>'Unit Compare rollup'!BD123</f>
        <v>#REF!</v>
      </c>
      <c r="AT123" s="10" t="e">
        <f t="shared" si="105"/>
        <v>#REF!</v>
      </c>
      <c r="AU123" s="83" t="e">
        <f t="shared" si="106"/>
        <v>#REF!</v>
      </c>
      <c r="AW123" s="10" t="e">
        <f>'Unit Compare rollup'!BM123</f>
        <v>#REF!</v>
      </c>
      <c r="AX123" s="10" t="e">
        <f>'Unit Compare rollup'!BN123</f>
        <v>#REF!</v>
      </c>
      <c r="AY123" s="10" t="e">
        <f t="shared" si="107"/>
        <v>#REF!</v>
      </c>
      <c r="AZ123" s="83" t="e">
        <f t="shared" si="108"/>
        <v>#REF!</v>
      </c>
      <c r="BC123" s="26" t="e">
        <f>+T123-#REF!</f>
        <v>#REF!</v>
      </c>
    </row>
    <row r="124" spans="1:55" outlineLevel="1">
      <c r="A124" s="63">
        <v>57900</v>
      </c>
      <c r="B124" s="8" t="str">
        <f t="shared" si="109"/>
        <v>01-57900</v>
      </c>
      <c r="C124" s="8" t="str">
        <f t="shared" si="109"/>
        <v>02-57900</v>
      </c>
      <c r="D124" s="8" t="str">
        <f t="shared" si="109"/>
        <v>04-57900</v>
      </c>
      <c r="E124" s="8" t="str">
        <f t="shared" si="109"/>
        <v>06-57900</v>
      </c>
      <c r="F124" s="8" t="str">
        <f t="shared" si="109"/>
        <v>07-57900</v>
      </c>
      <c r="G124" s="8" t="str">
        <f t="shared" si="109"/>
        <v>08-57900</v>
      </c>
      <c r="H124" s="8" t="str">
        <f t="shared" si="109"/>
        <v>09-57900</v>
      </c>
      <c r="I124" s="8" t="str">
        <f t="shared" si="110"/>
        <v>10-57900</v>
      </c>
      <c r="J124" s="8" t="str">
        <f t="shared" si="110"/>
        <v>11-57900</v>
      </c>
      <c r="K124" s="8" t="str">
        <f t="shared" si="110"/>
        <v>12-57900</v>
      </c>
      <c r="L124" s="8" t="str">
        <f t="shared" si="110"/>
        <v>15-57900</v>
      </c>
      <c r="M124" s="8" t="str">
        <f t="shared" si="110"/>
        <v>16-57900</v>
      </c>
      <c r="N124" s="8"/>
      <c r="O124" s="8">
        <f t="shared" si="94"/>
        <v>57900</v>
      </c>
      <c r="P124" s="4"/>
      <c r="Q124" t="e">
        <f t="shared" si="95"/>
        <v>#NAME?</v>
      </c>
      <c r="S124" s="218" t="e">
        <f t="shared" si="111"/>
        <v>#REF!</v>
      </c>
      <c r="T124" s="218" t="e">
        <f t="shared" si="112"/>
        <v>#REF!</v>
      </c>
      <c r="U124" s="218" t="e">
        <f t="shared" si="113"/>
        <v>#REF!</v>
      </c>
      <c r="V124" s="83" t="e">
        <f t="shared" si="117"/>
        <v>#REF!</v>
      </c>
      <c r="X124" s="10" t="e">
        <f>'Unit Compare rollup'!O124</f>
        <v>#REF!</v>
      </c>
      <c r="Y124" s="10" t="e">
        <f>'Unit Compare rollup'!P124</f>
        <v>#REF!</v>
      </c>
      <c r="Z124" s="10" t="e">
        <f t="shared" si="96"/>
        <v>#REF!</v>
      </c>
      <c r="AA124" s="83" t="e">
        <f t="shared" si="97"/>
        <v>#REF!</v>
      </c>
      <c r="AC124" s="10" t="e">
        <f>'Unit Compare rollup'!Y124</f>
        <v>#REF!</v>
      </c>
      <c r="AD124" s="10" t="e">
        <f>'Unit Compare rollup'!Z124</f>
        <v>#REF!</v>
      </c>
      <c r="AE124" s="10" t="e">
        <f t="shared" si="114"/>
        <v>#REF!</v>
      </c>
      <c r="AF124" s="83" t="e">
        <f t="shared" si="98"/>
        <v>#REF!</v>
      </c>
      <c r="AH124" s="10" t="e">
        <f>'Unit Compare rollup'!AI124</f>
        <v>#REF!</v>
      </c>
      <c r="AI124" s="10" t="e">
        <f>'Unit Compare rollup'!AJ124</f>
        <v>#REF!</v>
      </c>
      <c r="AJ124" s="10" t="e">
        <f t="shared" si="115"/>
        <v>#REF!</v>
      </c>
      <c r="AK124" s="83" t="e">
        <f t="shared" si="99"/>
        <v>#REF!</v>
      </c>
      <c r="AM124" s="10" t="e">
        <f>'Unit Compare rollup'!AS124</f>
        <v>#REF!</v>
      </c>
      <c r="AN124" s="10" t="e">
        <f>'Unit Compare rollup'!AT124</f>
        <v>#REF!</v>
      </c>
      <c r="AO124" s="10" t="e">
        <f t="shared" si="116"/>
        <v>#REF!</v>
      </c>
      <c r="AP124" s="83" t="e">
        <f t="shared" si="104"/>
        <v>#REF!</v>
      </c>
      <c r="AR124" s="10" t="e">
        <f>'Unit Compare rollup'!BC124</f>
        <v>#REF!</v>
      </c>
      <c r="AS124" s="10" t="e">
        <f>'Unit Compare rollup'!BD124</f>
        <v>#REF!</v>
      </c>
      <c r="AT124" s="10" t="e">
        <f t="shared" si="105"/>
        <v>#REF!</v>
      </c>
      <c r="AU124" s="83" t="e">
        <f t="shared" si="106"/>
        <v>#REF!</v>
      </c>
      <c r="AW124" s="10" t="e">
        <f>'Unit Compare rollup'!BM124</f>
        <v>#REF!</v>
      </c>
      <c r="AX124" s="10" t="e">
        <f>'Unit Compare rollup'!BN124</f>
        <v>#REF!</v>
      </c>
      <c r="AY124" s="10" t="e">
        <f t="shared" si="107"/>
        <v>#REF!</v>
      </c>
      <c r="AZ124" s="83" t="e">
        <f t="shared" si="108"/>
        <v>#REF!</v>
      </c>
      <c r="BC124" s="26" t="e">
        <f>+T124-#REF!</f>
        <v>#REF!</v>
      </c>
    </row>
    <row r="125" spans="1:55" outlineLevel="1">
      <c r="A125" s="63">
        <v>58100</v>
      </c>
      <c r="B125" s="8" t="str">
        <f t="shared" si="109"/>
        <v>01-58100</v>
      </c>
      <c r="C125" s="8" t="str">
        <f t="shared" si="109"/>
        <v>02-58100</v>
      </c>
      <c r="D125" s="8" t="str">
        <f t="shared" si="109"/>
        <v>04-58100</v>
      </c>
      <c r="E125" s="8" t="str">
        <f t="shared" si="109"/>
        <v>06-58100</v>
      </c>
      <c r="F125" s="8" t="str">
        <f t="shared" si="109"/>
        <v>07-58100</v>
      </c>
      <c r="G125" s="8" t="str">
        <f t="shared" si="109"/>
        <v>08-58100</v>
      </c>
      <c r="H125" s="8" t="str">
        <f t="shared" si="109"/>
        <v>09-58100</v>
      </c>
      <c r="I125" s="8" t="str">
        <f t="shared" si="110"/>
        <v>10-58100</v>
      </c>
      <c r="J125" s="8" t="str">
        <f t="shared" si="110"/>
        <v>11-58100</v>
      </c>
      <c r="K125" s="8" t="str">
        <f t="shared" si="110"/>
        <v>12-58100</v>
      </c>
      <c r="L125" s="8" t="str">
        <f t="shared" si="110"/>
        <v>15-58100</v>
      </c>
      <c r="M125" s="8" t="str">
        <f t="shared" si="110"/>
        <v>16-58100</v>
      </c>
      <c r="N125" s="8"/>
      <c r="O125" s="8">
        <f t="shared" ref="O125:O140" si="118">+A125</f>
        <v>58100</v>
      </c>
      <c r="P125" s="4"/>
      <c r="Q125" t="e">
        <f t="shared" ref="Q125:Q140" si="119">VLOOKUP(A125,LookupB,2,FALSE)</f>
        <v>#NAME?</v>
      </c>
      <c r="S125" s="218" t="e">
        <f t="shared" si="111"/>
        <v>#REF!</v>
      </c>
      <c r="T125" s="218" t="e">
        <f t="shared" si="112"/>
        <v>#REF!</v>
      </c>
      <c r="U125" s="218" t="e">
        <f t="shared" si="113"/>
        <v>#REF!</v>
      </c>
      <c r="V125" s="83" t="e">
        <f t="shared" si="117"/>
        <v>#REF!</v>
      </c>
      <c r="X125" s="10" t="e">
        <f>'Unit Compare rollup'!O125</f>
        <v>#REF!</v>
      </c>
      <c r="Y125" s="10" t="e">
        <f>'Unit Compare rollup'!P125</f>
        <v>#REF!</v>
      </c>
      <c r="Z125" s="10" t="e">
        <f t="shared" ref="Z125:Z140" si="120">+Y125-X125</f>
        <v>#REF!</v>
      </c>
      <c r="AA125" s="83" t="e">
        <f t="shared" ref="AA125:AA141" si="121">IF(X125+Y125=0,0,IF(X125=0,"    100.0%",IF(Z125=0,"      0.0%",+Z125/X125)))</f>
        <v>#REF!</v>
      </c>
      <c r="AC125" s="10" t="e">
        <f>'Unit Compare rollup'!Y125</f>
        <v>#REF!</v>
      </c>
      <c r="AD125" s="10" t="e">
        <f>'Unit Compare rollup'!Z125</f>
        <v>#REF!</v>
      </c>
      <c r="AE125" s="10" t="e">
        <f t="shared" si="114"/>
        <v>#REF!</v>
      </c>
      <c r="AF125" s="83" t="e">
        <f t="shared" ref="AF125:AF141" si="122">IF(AC125+AD125=0,0,IF(AC125=0,"    100.0%",IF(AE125=0,"      0.0%",+AE125/AC125)))</f>
        <v>#REF!</v>
      </c>
      <c r="AH125" s="10" t="e">
        <f>'Unit Compare rollup'!AI125</f>
        <v>#REF!</v>
      </c>
      <c r="AI125" s="10" t="e">
        <f>'Unit Compare rollup'!AJ125</f>
        <v>#REF!</v>
      </c>
      <c r="AJ125" s="10" t="e">
        <f t="shared" si="115"/>
        <v>#REF!</v>
      </c>
      <c r="AK125" s="83" t="e">
        <f t="shared" ref="AK125:AK141" si="123">IF(AH125+AI125=0,0,IF(AH125=0,"    100.0%",IF(AJ125=0,"      0.0%",+AJ125/AH125)))</f>
        <v>#REF!</v>
      </c>
      <c r="AM125" s="10" t="e">
        <f>'Unit Compare rollup'!AS125</f>
        <v>#REF!</v>
      </c>
      <c r="AN125" s="10" t="e">
        <f>'Unit Compare rollup'!AT125</f>
        <v>#REF!</v>
      </c>
      <c r="AO125" s="10" t="e">
        <f t="shared" si="116"/>
        <v>#REF!</v>
      </c>
      <c r="AP125" s="83" t="e">
        <f t="shared" si="104"/>
        <v>#REF!</v>
      </c>
      <c r="AR125" s="10" t="e">
        <f>'Unit Compare rollup'!BC125</f>
        <v>#REF!</v>
      </c>
      <c r="AS125" s="10" t="e">
        <f>'Unit Compare rollup'!BD125</f>
        <v>#REF!</v>
      </c>
      <c r="AT125" s="10" t="e">
        <f t="shared" si="105"/>
        <v>#REF!</v>
      </c>
      <c r="AU125" s="83" t="e">
        <f t="shared" si="106"/>
        <v>#REF!</v>
      </c>
      <c r="AW125" s="10" t="e">
        <f>'Unit Compare rollup'!BM125</f>
        <v>#REF!</v>
      </c>
      <c r="AX125" s="10" t="e">
        <f>'Unit Compare rollup'!BN125</f>
        <v>#REF!</v>
      </c>
      <c r="AY125" s="10" t="e">
        <f t="shared" si="107"/>
        <v>#REF!</v>
      </c>
      <c r="AZ125" s="83" t="e">
        <f t="shared" si="108"/>
        <v>#REF!</v>
      </c>
      <c r="BC125" s="26" t="e">
        <f>+T125-#REF!</f>
        <v>#REF!</v>
      </c>
    </row>
    <row r="126" spans="1:55" outlineLevel="1">
      <c r="A126" s="63">
        <v>58200</v>
      </c>
      <c r="B126" s="8" t="str">
        <f t="shared" si="109"/>
        <v>01-58200</v>
      </c>
      <c r="C126" s="8" t="str">
        <f t="shared" si="109"/>
        <v>02-58200</v>
      </c>
      <c r="D126" s="8" t="str">
        <f t="shared" si="109"/>
        <v>04-58200</v>
      </c>
      <c r="E126" s="8" t="str">
        <f t="shared" si="109"/>
        <v>06-58200</v>
      </c>
      <c r="F126" s="8" t="str">
        <f t="shared" si="109"/>
        <v>07-58200</v>
      </c>
      <c r="G126" s="8" t="str">
        <f t="shared" si="109"/>
        <v>08-58200</v>
      </c>
      <c r="H126" s="8" t="str">
        <f t="shared" si="109"/>
        <v>09-58200</v>
      </c>
      <c r="I126" s="8" t="str">
        <f t="shared" si="110"/>
        <v>10-58200</v>
      </c>
      <c r="J126" s="8" t="str">
        <f t="shared" si="110"/>
        <v>11-58200</v>
      </c>
      <c r="K126" s="8" t="str">
        <f t="shared" si="110"/>
        <v>12-58200</v>
      </c>
      <c r="L126" s="8" t="str">
        <f t="shared" si="110"/>
        <v>15-58200</v>
      </c>
      <c r="M126" s="8" t="str">
        <f t="shared" si="110"/>
        <v>16-58200</v>
      </c>
      <c r="N126" s="8"/>
      <c r="O126" s="8">
        <f t="shared" si="118"/>
        <v>58200</v>
      </c>
      <c r="P126" s="4"/>
      <c r="Q126" t="e">
        <f t="shared" si="119"/>
        <v>#NAME?</v>
      </c>
      <c r="S126" s="218" t="e">
        <f t="shared" si="111"/>
        <v>#REF!</v>
      </c>
      <c r="T126" s="218" t="e">
        <f t="shared" si="112"/>
        <v>#REF!</v>
      </c>
      <c r="U126" s="218" t="e">
        <f t="shared" si="113"/>
        <v>#REF!</v>
      </c>
      <c r="V126" s="83" t="e">
        <f t="shared" si="117"/>
        <v>#REF!</v>
      </c>
      <c r="X126" s="10" t="e">
        <f>'Unit Compare rollup'!O126</f>
        <v>#REF!</v>
      </c>
      <c r="Y126" s="10" t="e">
        <f>'Unit Compare rollup'!P126</f>
        <v>#REF!</v>
      </c>
      <c r="Z126" s="10" t="e">
        <f t="shared" si="120"/>
        <v>#REF!</v>
      </c>
      <c r="AA126" s="83" t="e">
        <f t="shared" si="121"/>
        <v>#REF!</v>
      </c>
      <c r="AC126" s="10" t="e">
        <f>'Unit Compare rollup'!Y126</f>
        <v>#REF!</v>
      </c>
      <c r="AD126" s="10" t="e">
        <f>'Unit Compare rollup'!Z126</f>
        <v>#REF!</v>
      </c>
      <c r="AE126" s="10" t="e">
        <f t="shared" si="114"/>
        <v>#REF!</v>
      </c>
      <c r="AF126" s="83" t="e">
        <f t="shared" si="122"/>
        <v>#REF!</v>
      </c>
      <c r="AH126" s="10" t="e">
        <f>'Unit Compare rollup'!AI126</f>
        <v>#REF!</v>
      </c>
      <c r="AI126" s="10" t="e">
        <f>'Unit Compare rollup'!AJ126</f>
        <v>#REF!</v>
      </c>
      <c r="AJ126" s="10" t="e">
        <f t="shared" si="115"/>
        <v>#REF!</v>
      </c>
      <c r="AK126" s="83" t="e">
        <f t="shared" si="123"/>
        <v>#REF!</v>
      </c>
      <c r="AM126" s="10" t="e">
        <f>'Unit Compare rollup'!AS126</f>
        <v>#REF!</v>
      </c>
      <c r="AN126" s="10" t="e">
        <f>'Unit Compare rollup'!AT126</f>
        <v>#REF!</v>
      </c>
      <c r="AO126" s="10" t="e">
        <f t="shared" si="116"/>
        <v>#REF!</v>
      </c>
      <c r="AP126" s="83" t="e">
        <f t="shared" si="104"/>
        <v>#REF!</v>
      </c>
      <c r="AR126" s="10" t="e">
        <f>'Unit Compare rollup'!BC126</f>
        <v>#REF!</v>
      </c>
      <c r="AS126" s="10" t="e">
        <f>'Unit Compare rollup'!BD126</f>
        <v>#REF!</v>
      </c>
      <c r="AT126" s="10" t="e">
        <f t="shared" si="105"/>
        <v>#REF!</v>
      </c>
      <c r="AU126" s="83" t="e">
        <f t="shared" si="106"/>
        <v>#REF!</v>
      </c>
      <c r="AW126" s="10" t="e">
        <f>'Unit Compare rollup'!BM126</f>
        <v>#REF!</v>
      </c>
      <c r="AX126" s="10" t="e">
        <f>'Unit Compare rollup'!BN126</f>
        <v>#REF!</v>
      </c>
      <c r="AY126" s="10" t="e">
        <f t="shared" si="107"/>
        <v>#REF!</v>
      </c>
      <c r="AZ126" s="83" t="e">
        <f t="shared" si="108"/>
        <v>#REF!</v>
      </c>
      <c r="BC126" s="26" t="e">
        <f>+T126-#REF!</f>
        <v>#REF!</v>
      </c>
    </row>
    <row r="127" spans="1:55" outlineLevel="1">
      <c r="A127" s="63">
        <v>58310</v>
      </c>
      <c r="B127" s="8" t="str">
        <f t="shared" si="109"/>
        <v>01-58310</v>
      </c>
      <c r="C127" s="8" t="str">
        <f t="shared" si="109"/>
        <v>02-58310</v>
      </c>
      <c r="D127" s="8" t="str">
        <f t="shared" si="109"/>
        <v>04-58310</v>
      </c>
      <c r="E127" s="8" t="str">
        <f t="shared" si="109"/>
        <v>06-58310</v>
      </c>
      <c r="F127" s="8" t="str">
        <f t="shared" si="109"/>
        <v>07-58310</v>
      </c>
      <c r="G127" s="8" t="str">
        <f t="shared" si="109"/>
        <v>08-58310</v>
      </c>
      <c r="H127" s="8" t="str">
        <f t="shared" si="109"/>
        <v>09-58310</v>
      </c>
      <c r="I127" s="8" t="str">
        <f t="shared" si="110"/>
        <v>10-58310</v>
      </c>
      <c r="J127" s="8" t="str">
        <f t="shared" si="110"/>
        <v>11-58310</v>
      </c>
      <c r="K127" s="8" t="str">
        <f t="shared" si="110"/>
        <v>12-58310</v>
      </c>
      <c r="L127" s="8" t="str">
        <f t="shared" si="110"/>
        <v>15-58310</v>
      </c>
      <c r="M127" s="8" t="str">
        <f t="shared" si="110"/>
        <v>16-58310</v>
      </c>
      <c r="N127" s="8"/>
      <c r="O127" s="8">
        <f t="shared" si="118"/>
        <v>58310</v>
      </c>
      <c r="P127" s="4"/>
      <c r="Q127" t="e">
        <f t="shared" si="119"/>
        <v>#NAME?</v>
      </c>
      <c r="S127" s="218" t="e">
        <f t="shared" si="111"/>
        <v>#REF!</v>
      </c>
      <c r="T127" s="218" t="e">
        <f t="shared" si="112"/>
        <v>#REF!</v>
      </c>
      <c r="U127" s="218" t="e">
        <f t="shared" si="113"/>
        <v>#REF!</v>
      </c>
      <c r="V127" s="83" t="e">
        <f t="shared" si="117"/>
        <v>#REF!</v>
      </c>
      <c r="X127" s="10" t="e">
        <f>'Unit Compare rollup'!O127</f>
        <v>#REF!</v>
      </c>
      <c r="Y127" s="10" t="e">
        <f>'Unit Compare rollup'!P127</f>
        <v>#REF!</v>
      </c>
      <c r="Z127" s="10" t="e">
        <f t="shared" si="120"/>
        <v>#REF!</v>
      </c>
      <c r="AA127" s="83" t="e">
        <f t="shared" si="121"/>
        <v>#REF!</v>
      </c>
      <c r="AC127" s="10" t="e">
        <f>'Unit Compare rollup'!Y127</f>
        <v>#REF!</v>
      </c>
      <c r="AD127" s="10" t="e">
        <f>'Unit Compare rollup'!Z127</f>
        <v>#REF!</v>
      </c>
      <c r="AE127" s="10" t="e">
        <f t="shared" si="114"/>
        <v>#REF!</v>
      </c>
      <c r="AF127" s="83" t="e">
        <f t="shared" si="122"/>
        <v>#REF!</v>
      </c>
      <c r="AH127" s="10" t="e">
        <f>'Unit Compare rollup'!AI127</f>
        <v>#REF!</v>
      </c>
      <c r="AI127" s="10" t="e">
        <f>'Unit Compare rollup'!AJ127</f>
        <v>#REF!</v>
      </c>
      <c r="AJ127" s="10" t="e">
        <f t="shared" si="115"/>
        <v>#REF!</v>
      </c>
      <c r="AK127" s="83" t="e">
        <f t="shared" si="123"/>
        <v>#REF!</v>
      </c>
      <c r="AM127" s="10" t="e">
        <f>'Unit Compare rollup'!AS127</f>
        <v>#REF!</v>
      </c>
      <c r="AN127" s="10" t="e">
        <f>'Unit Compare rollup'!AT127</f>
        <v>#REF!</v>
      </c>
      <c r="AO127" s="10" t="e">
        <f t="shared" si="116"/>
        <v>#REF!</v>
      </c>
      <c r="AP127" s="83" t="e">
        <f t="shared" si="104"/>
        <v>#REF!</v>
      </c>
      <c r="AR127" s="10" t="e">
        <f>'Unit Compare rollup'!BC127</f>
        <v>#REF!</v>
      </c>
      <c r="AS127" s="10" t="e">
        <f>'Unit Compare rollup'!BD127</f>
        <v>#REF!</v>
      </c>
      <c r="AT127" s="10" t="e">
        <f t="shared" si="105"/>
        <v>#REF!</v>
      </c>
      <c r="AU127" s="83" t="e">
        <f t="shared" si="106"/>
        <v>#REF!</v>
      </c>
      <c r="AW127" s="10" t="e">
        <f>'Unit Compare rollup'!BM127</f>
        <v>#REF!</v>
      </c>
      <c r="AX127" s="10" t="e">
        <f>'Unit Compare rollup'!BN127</f>
        <v>#REF!</v>
      </c>
      <c r="AY127" s="10" t="e">
        <f t="shared" si="107"/>
        <v>#REF!</v>
      </c>
      <c r="AZ127" s="83" t="e">
        <f t="shared" si="108"/>
        <v>#REF!</v>
      </c>
      <c r="BC127" s="26" t="e">
        <f>+T127-#REF!</f>
        <v>#REF!</v>
      </c>
    </row>
    <row r="128" spans="1:55" outlineLevel="1">
      <c r="A128" s="63">
        <v>58320</v>
      </c>
      <c r="B128" s="8" t="str">
        <f t="shared" si="109"/>
        <v>01-58320</v>
      </c>
      <c r="C128" s="8" t="str">
        <f t="shared" si="109"/>
        <v>02-58320</v>
      </c>
      <c r="D128" s="8" t="str">
        <f t="shared" si="109"/>
        <v>04-58320</v>
      </c>
      <c r="E128" s="8" t="str">
        <f t="shared" si="109"/>
        <v>06-58320</v>
      </c>
      <c r="F128" s="8" t="str">
        <f t="shared" si="109"/>
        <v>07-58320</v>
      </c>
      <c r="G128" s="8" t="str">
        <f t="shared" si="109"/>
        <v>08-58320</v>
      </c>
      <c r="H128" s="8" t="str">
        <f t="shared" si="109"/>
        <v>09-58320</v>
      </c>
      <c r="I128" s="8" t="str">
        <f t="shared" si="110"/>
        <v>10-58320</v>
      </c>
      <c r="J128" s="8" t="str">
        <f t="shared" si="110"/>
        <v>11-58320</v>
      </c>
      <c r="K128" s="8" t="str">
        <f t="shared" si="110"/>
        <v>12-58320</v>
      </c>
      <c r="L128" s="8" t="str">
        <f t="shared" si="110"/>
        <v>15-58320</v>
      </c>
      <c r="M128" s="8" t="str">
        <f t="shared" si="110"/>
        <v>16-58320</v>
      </c>
      <c r="N128" s="8"/>
      <c r="O128" s="8">
        <f t="shared" si="118"/>
        <v>58320</v>
      </c>
      <c r="P128" s="4"/>
      <c r="Q128" t="e">
        <f t="shared" si="119"/>
        <v>#NAME?</v>
      </c>
      <c r="S128" s="218" t="e">
        <f t="shared" si="111"/>
        <v>#REF!</v>
      </c>
      <c r="T128" s="218" t="e">
        <f t="shared" si="112"/>
        <v>#REF!</v>
      </c>
      <c r="U128" s="218" t="e">
        <f t="shared" si="113"/>
        <v>#REF!</v>
      </c>
      <c r="V128" s="83" t="e">
        <f t="shared" si="117"/>
        <v>#REF!</v>
      </c>
      <c r="X128" s="10" t="e">
        <f>'Unit Compare rollup'!O128</f>
        <v>#REF!</v>
      </c>
      <c r="Y128" s="10" t="e">
        <f>'Unit Compare rollup'!P128</f>
        <v>#REF!</v>
      </c>
      <c r="Z128" s="10" t="e">
        <f t="shared" si="120"/>
        <v>#REF!</v>
      </c>
      <c r="AA128" s="83" t="e">
        <f t="shared" si="121"/>
        <v>#REF!</v>
      </c>
      <c r="AC128" s="10" t="e">
        <f>'Unit Compare rollup'!Y128</f>
        <v>#REF!</v>
      </c>
      <c r="AD128" s="10" t="e">
        <f>'Unit Compare rollup'!Z128</f>
        <v>#REF!</v>
      </c>
      <c r="AE128" s="10" t="e">
        <f t="shared" si="114"/>
        <v>#REF!</v>
      </c>
      <c r="AF128" s="83" t="e">
        <f t="shared" si="122"/>
        <v>#REF!</v>
      </c>
      <c r="AH128" s="10" t="e">
        <f>'Unit Compare rollup'!AI128</f>
        <v>#REF!</v>
      </c>
      <c r="AI128" s="10" t="e">
        <f>'Unit Compare rollup'!AJ128</f>
        <v>#REF!</v>
      </c>
      <c r="AJ128" s="10" t="e">
        <f t="shared" si="115"/>
        <v>#REF!</v>
      </c>
      <c r="AK128" s="83" t="e">
        <f t="shared" si="123"/>
        <v>#REF!</v>
      </c>
      <c r="AM128" s="10" t="e">
        <f>'Unit Compare rollup'!AS128</f>
        <v>#REF!</v>
      </c>
      <c r="AN128" s="10" t="e">
        <f>'Unit Compare rollup'!AT128</f>
        <v>#REF!</v>
      </c>
      <c r="AO128" s="10" t="e">
        <f t="shared" si="116"/>
        <v>#REF!</v>
      </c>
      <c r="AP128" s="83" t="e">
        <f t="shared" si="104"/>
        <v>#REF!</v>
      </c>
      <c r="AR128" s="10" t="e">
        <f>'Unit Compare rollup'!BC128</f>
        <v>#REF!</v>
      </c>
      <c r="AS128" s="10" t="e">
        <f>'Unit Compare rollup'!BD128</f>
        <v>#REF!</v>
      </c>
      <c r="AT128" s="10" t="e">
        <f t="shared" si="105"/>
        <v>#REF!</v>
      </c>
      <c r="AU128" s="83" t="e">
        <f t="shared" si="106"/>
        <v>#REF!</v>
      </c>
      <c r="AW128" s="10" t="e">
        <f>'Unit Compare rollup'!BM128</f>
        <v>#REF!</v>
      </c>
      <c r="AX128" s="10" t="e">
        <f>'Unit Compare rollup'!BN128</f>
        <v>#REF!</v>
      </c>
      <c r="AY128" s="10" t="e">
        <f t="shared" si="107"/>
        <v>#REF!</v>
      </c>
      <c r="AZ128" s="83" t="e">
        <f t="shared" si="108"/>
        <v>#REF!</v>
      </c>
      <c r="BC128" s="26" t="e">
        <f>+T128-#REF!</f>
        <v>#REF!</v>
      </c>
    </row>
    <row r="129" spans="1:55" outlineLevel="1">
      <c r="A129" s="63">
        <v>58400</v>
      </c>
      <c r="B129" s="8" t="str">
        <f t="shared" si="109"/>
        <v>01-58400</v>
      </c>
      <c r="C129" s="8" t="str">
        <f t="shared" si="109"/>
        <v>02-58400</v>
      </c>
      <c r="D129" s="8" t="str">
        <f t="shared" si="109"/>
        <v>04-58400</v>
      </c>
      <c r="E129" s="8" t="str">
        <f t="shared" si="109"/>
        <v>06-58400</v>
      </c>
      <c r="F129" s="8" t="str">
        <f t="shared" si="109"/>
        <v>07-58400</v>
      </c>
      <c r="G129" s="8" t="str">
        <f t="shared" si="109"/>
        <v>08-58400</v>
      </c>
      <c r="H129" s="8" t="str">
        <f t="shared" si="109"/>
        <v>09-58400</v>
      </c>
      <c r="I129" s="8" t="str">
        <f t="shared" si="110"/>
        <v>10-58400</v>
      </c>
      <c r="J129" s="8" t="str">
        <f t="shared" si="110"/>
        <v>11-58400</v>
      </c>
      <c r="K129" s="8" t="str">
        <f t="shared" si="110"/>
        <v>12-58400</v>
      </c>
      <c r="L129" s="8" t="str">
        <f t="shared" si="110"/>
        <v>15-58400</v>
      </c>
      <c r="M129" s="8" t="str">
        <f t="shared" si="110"/>
        <v>16-58400</v>
      </c>
      <c r="N129" s="8"/>
      <c r="O129" s="8">
        <f t="shared" si="118"/>
        <v>58400</v>
      </c>
      <c r="P129" s="4"/>
      <c r="Q129" t="e">
        <f t="shared" si="119"/>
        <v>#NAME?</v>
      </c>
      <c r="S129" s="218" t="e">
        <f t="shared" si="111"/>
        <v>#REF!</v>
      </c>
      <c r="T129" s="218" t="e">
        <f t="shared" si="112"/>
        <v>#REF!</v>
      </c>
      <c r="U129" s="218" t="e">
        <f t="shared" si="113"/>
        <v>#REF!</v>
      </c>
      <c r="V129" s="83" t="e">
        <f t="shared" si="117"/>
        <v>#REF!</v>
      </c>
      <c r="X129" s="10" t="e">
        <f>'Unit Compare rollup'!O129</f>
        <v>#REF!</v>
      </c>
      <c r="Y129" s="10" t="e">
        <f>'Unit Compare rollup'!P129</f>
        <v>#REF!</v>
      </c>
      <c r="Z129" s="10" t="e">
        <f t="shared" si="120"/>
        <v>#REF!</v>
      </c>
      <c r="AA129" s="83" t="e">
        <f t="shared" si="121"/>
        <v>#REF!</v>
      </c>
      <c r="AC129" s="10" t="e">
        <f>'Unit Compare rollup'!Y129</f>
        <v>#REF!</v>
      </c>
      <c r="AD129" s="10" t="e">
        <f>'Unit Compare rollup'!Z129</f>
        <v>#REF!</v>
      </c>
      <c r="AE129" s="10" t="e">
        <f t="shared" si="114"/>
        <v>#REF!</v>
      </c>
      <c r="AF129" s="83" t="e">
        <f t="shared" si="122"/>
        <v>#REF!</v>
      </c>
      <c r="AH129" s="10" t="e">
        <f>'Unit Compare rollup'!AI129</f>
        <v>#REF!</v>
      </c>
      <c r="AI129" s="10" t="e">
        <f>'Unit Compare rollup'!AJ129</f>
        <v>#REF!</v>
      </c>
      <c r="AJ129" s="10" t="e">
        <f t="shared" si="115"/>
        <v>#REF!</v>
      </c>
      <c r="AK129" s="83" t="e">
        <f t="shared" si="123"/>
        <v>#REF!</v>
      </c>
      <c r="AM129" s="10" t="e">
        <f>'Unit Compare rollup'!AS129</f>
        <v>#REF!</v>
      </c>
      <c r="AN129" s="10" t="e">
        <f>'Unit Compare rollup'!AT129</f>
        <v>#REF!</v>
      </c>
      <c r="AO129" s="10" t="e">
        <f t="shared" si="116"/>
        <v>#REF!</v>
      </c>
      <c r="AP129" s="83" t="e">
        <f t="shared" si="104"/>
        <v>#REF!</v>
      </c>
      <c r="AR129" s="10" t="e">
        <f>'Unit Compare rollup'!BC129</f>
        <v>#REF!</v>
      </c>
      <c r="AS129" s="10" t="e">
        <f>'Unit Compare rollup'!BD129</f>
        <v>#REF!</v>
      </c>
      <c r="AT129" s="10" t="e">
        <f t="shared" si="105"/>
        <v>#REF!</v>
      </c>
      <c r="AU129" s="83" t="e">
        <f t="shared" si="106"/>
        <v>#REF!</v>
      </c>
      <c r="AW129" s="10" t="e">
        <f>'Unit Compare rollup'!BM129</f>
        <v>#REF!</v>
      </c>
      <c r="AX129" s="10" t="e">
        <f>'Unit Compare rollup'!BN129</f>
        <v>#REF!</v>
      </c>
      <c r="AY129" s="10" t="e">
        <f t="shared" si="107"/>
        <v>#REF!</v>
      </c>
      <c r="AZ129" s="83" t="e">
        <f t="shared" si="108"/>
        <v>#REF!</v>
      </c>
      <c r="BC129" s="26" t="e">
        <f>+T129-#REF!</f>
        <v>#REF!</v>
      </c>
    </row>
    <row r="130" spans="1:55" outlineLevel="1">
      <c r="A130" s="63">
        <v>58500</v>
      </c>
      <c r="B130" s="8" t="str">
        <f t="shared" si="109"/>
        <v>01-58500</v>
      </c>
      <c r="C130" s="8" t="str">
        <f t="shared" si="109"/>
        <v>02-58500</v>
      </c>
      <c r="D130" s="8" t="str">
        <f t="shared" si="109"/>
        <v>04-58500</v>
      </c>
      <c r="E130" s="8" t="str">
        <f t="shared" si="109"/>
        <v>06-58500</v>
      </c>
      <c r="F130" s="8" t="str">
        <f t="shared" si="109"/>
        <v>07-58500</v>
      </c>
      <c r="G130" s="8" t="str">
        <f t="shared" si="109"/>
        <v>08-58500</v>
      </c>
      <c r="H130" s="8" t="str">
        <f t="shared" si="109"/>
        <v>09-58500</v>
      </c>
      <c r="I130" s="8" t="str">
        <f t="shared" si="110"/>
        <v>10-58500</v>
      </c>
      <c r="J130" s="8" t="str">
        <f t="shared" si="110"/>
        <v>11-58500</v>
      </c>
      <c r="K130" s="8" t="str">
        <f t="shared" si="110"/>
        <v>12-58500</v>
      </c>
      <c r="L130" s="8" t="str">
        <f t="shared" si="110"/>
        <v>15-58500</v>
      </c>
      <c r="M130" s="8" t="str">
        <f t="shared" si="110"/>
        <v>16-58500</v>
      </c>
      <c r="N130" s="8"/>
      <c r="O130" s="8">
        <f t="shared" si="118"/>
        <v>58500</v>
      </c>
      <c r="P130" s="4"/>
      <c r="Q130" t="e">
        <f t="shared" si="119"/>
        <v>#NAME?</v>
      </c>
      <c r="S130" s="218" t="e">
        <f t="shared" si="111"/>
        <v>#REF!</v>
      </c>
      <c r="T130" s="218" t="e">
        <f t="shared" si="112"/>
        <v>#REF!</v>
      </c>
      <c r="U130" s="218" t="e">
        <f t="shared" si="113"/>
        <v>#REF!</v>
      </c>
      <c r="V130" s="83" t="e">
        <f t="shared" si="117"/>
        <v>#REF!</v>
      </c>
      <c r="X130" s="10" t="e">
        <f>'Unit Compare rollup'!O130</f>
        <v>#REF!</v>
      </c>
      <c r="Y130" s="10" t="e">
        <f>'Unit Compare rollup'!P130</f>
        <v>#REF!</v>
      </c>
      <c r="Z130" s="10" t="e">
        <f t="shared" si="120"/>
        <v>#REF!</v>
      </c>
      <c r="AA130" s="83" t="e">
        <f t="shared" si="121"/>
        <v>#REF!</v>
      </c>
      <c r="AC130" s="10" t="e">
        <f>'Unit Compare rollup'!Y130</f>
        <v>#REF!</v>
      </c>
      <c r="AD130" s="10" t="e">
        <f>'Unit Compare rollup'!Z130</f>
        <v>#REF!</v>
      </c>
      <c r="AE130" s="10" t="e">
        <f t="shared" si="114"/>
        <v>#REF!</v>
      </c>
      <c r="AF130" s="83" t="e">
        <f t="shared" si="122"/>
        <v>#REF!</v>
      </c>
      <c r="AH130" s="10" t="e">
        <f>'Unit Compare rollup'!AI130</f>
        <v>#REF!</v>
      </c>
      <c r="AI130" s="10" t="e">
        <f>'Unit Compare rollup'!AJ130</f>
        <v>#REF!</v>
      </c>
      <c r="AJ130" s="10" t="e">
        <f t="shared" si="115"/>
        <v>#REF!</v>
      </c>
      <c r="AK130" s="83" t="e">
        <f t="shared" si="123"/>
        <v>#REF!</v>
      </c>
      <c r="AM130" s="10" t="e">
        <f>'Unit Compare rollup'!AS130</f>
        <v>#REF!</v>
      </c>
      <c r="AN130" s="10" t="e">
        <f>'Unit Compare rollup'!AT130</f>
        <v>#REF!</v>
      </c>
      <c r="AO130" s="10" t="e">
        <f t="shared" si="116"/>
        <v>#REF!</v>
      </c>
      <c r="AP130" s="83" t="e">
        <f t="shared" si="104"/>
        <v>#REF!</v>
      </c>
      <c r="AR130" s="10" t="e">
        <f>'Unit Compare rollup'!BC130</f>
        <v>#REF!</v>
      </c>
      <c r="AS130" s="10" t="e">
        <f>'Unit Compare rollup'!BD130</f>
        <v>#REF!</v>
      </c>
      <c r="AT130" s="10" t="e">
        <f t="shared" si="105"/>
        <v>#REF!</v>
      </c>
      <c r="AU130" s="83" t="e">
        <f t="shared" si="106"/>
        <v>#REF!</v>
      </c>
      <c r="AW130" s="10" t="e">
        <f>'Unit Compare rollup'!BM130</f>
        <v>#REF!</v>
      </c>
      <c r="AX130" s="10" t="e">
        <f>'Unit Compare rollup'!BN130</f>
        <v>#REF!</v>
      </c>
      <c r="AY130" s="10" t="e">
        <f t="shared" si="107"/>
        <v>#REF!</v>
      </c>
      <c r="AZ130" s="83" t="e">
        <f t="shared" si="108"/>
        <v>#REF!</v>
      </c>
      <c r="BC130" s="26" t="e">
        <f>+T130-#REF!</f>
        <v>#REF!</v>
      </c>
    </row>
    <row r="131" spans="1:55" outlineLevel="1">
      <c r="A131" s="63">
        <v>58600</v>
      </c>
      <c r="B131" s="8" t="str">
        <f t="shared" ref="B131:H140" si="124">CONCATENATE("0",B$8,"-",$A131)</f>
        <v>01-58600</v>
      </c>
      <c r="C131" s="8" t="str">
        <f t="shared" si="124"/>
        <v>02-58600</v>
      </c>
      <c r="D131" s="8" t="str">
        <f t="shared" si="124"/>
        <v>04-58600</v>
      </c>
      <c r="E131" s="8" t="str">
        <f t="shared" si="124"/>
        <v>06-58600</v>
      </c>
      <c r="F131" s="8" t="str">
        <f t="shared" si="124"/>
        <v>07-58600</v>
      </c>
      <c r="G131" s="8" t="str">
        <f t="shared" si="124"/>
        <v>08-58600</v>
      </c>
      <c r="H131" s="8" t="str">
        <f t="shared" si="124"/>
        <v>09-58600</v>
      </c>
      <c r="I131" s="8" t="str">
        <f t="shared" ref="I131:M140" si="125">CONCATENATE(I$8,"-",$A131)</f>
        <v>10-58600</v>
      </c>
      <c r="J131" s="8" t="str">
        <f t="shared" si="125"/>
        <v>11-58600</v>
      </c>
      <c r="K131" s="8" t="str">
        <f t="shared" si="125"/>
        <v>12-58600</v>
      </c>
      <c r="L131" s="8" t="str">
        <f t="shared" si="125"/>
        <v>15-58600</v>
      </c>
      <c r="M131" s="8" t="str">
        <f t="shared" si="125"/>
        <v>16-58600</v>
      </c>
      <c r="N131" s="8"/>
      <c r="O131" s="8">
        <f t="shared" si="118"/>
        <v>58600</v>
      </c>
      <c r="P131" s="4"/>
      <c r="Q131" t="e">
        <f t="shared" si="119"/>
        <v>#NAME?</v>
      </c>
      <c r="S131" s="218" t="e">
        <f t="shared" si="111"/>
        <v>#REF!</v>
      </c>
      <c r="T131" s="218" t="e">
        <f t="shared" si="112"/>
        <v>#REF!</v>
      </c>
      <c r="U131" s="218" t="e">
        <f t="shared" si="113"/>
        <v>#REF!</v>
      </c>
      <c r="V131" s="83" t="e">
        <f t="shared" si="117"/>
        <v>#REF!</v>
      </c>
      <c r="X131" s="10" t="e">
        <f>'Unit Compare rollup'!O131</f>
        <v>#REF!</v>
      </c>
      <c r="Y131" s="10" t="e">
        <f>'Unit Compare rollup'!P131</f>
        <v>#REF!</v>
      </c>
      <c r="Z131" s="10" t="e">
        <f t="shared" si="120"/>
        <v>#REF!</v>
      </c>
      <c r="AA131" s="83" t="e">
        <f t="shared" si="121"/>
        <v>#REF!</v>
      </c>
      <c r="AC131" s="10" t="e">
        <f>'Unit Compare rollup'!Y131</f>
        <v>#REF!</v>
      </c>
      <c r="AD131" s="10" t="e">
        <f>'Unit Compare rollup'!Z131</f>
        <v>#REF!</v>
      </c>
      <c r="AE131" s="10" t="e">
        <f t="shared" si="114"/>
        <v>#REF!</v>
      </c>
      <c r="AF131" s="83" t="e">
        <f t="shared" si="122"/>
        <v>#REF!</v>
      </c>
      <c r="AH131" s="10" t="e">
        <f>'Unit Compare rollup'!AI131</f>
        <v>#REF!</v>
      </c>
      <c r="AI131" s="10" t="e">
        <f>'Unit Compare rollup'!AJ131</f>
        <v>#REF!</v>
      </c>
      <c r="AJ131" s="10" t="e">
        <f t="shared" si="115"/>
        <v>#REF!</v>
      </c>
      <c r="AK131" s="83" t="e">
        <f t="shared" si="123"/>
        <v>#REF!</v>
      </c>
      <c r="AM131" s="10" t="e">
        <f>'Unit Compare rollup'!AS131</f>
        <v>#REF!</v>
      </c>
      <c r="AN131" s="10" t="e">
        <f>'Unit Compare rollup'!AT131</f>
        <v>#REF!</v>
      </c>
      <c r="AO131" s="10" t="e">
        <f t="shared" si="116"/>
        <v>#REF!</v>
      </c>
      <c r="AP131" s="83" t="e">
        <f t="shared" si="104"/>
        <v>#REF!</v>
      </c>
      <c r="AR131" s="10" t="e">
        <f>'Unit Compare rollup'!BC131</f>
        <v>#REF!</v>
      </c>
      <c r="AS131" s="10" t="e">
        <f>'Unit Compare rollup'!BD131</f>
        <v>#REF!</v>
      </c>
      <c r="AT131" s="10" t="e">
        <f t="shared" si="105"/>
        <v>#REF!</v>
      </c>
      <c r="AU131" s="83" t="e">
        <f t="shared" si="106"/>
        <v>#REF!</v>
      </c>
      <c r="AW131" s="10" t="e">
        <f>'Unit Compare rollup'!BM131</f>
        <v>#REF!</v>
      </c>
      <c r="AX131" s="10" t="e">
        <f>'Unit Compare rollup'!BN131</f>
        <v>#REF!</v>
      </c>
      <c r="AY131" s="10" t="e">
        <f t="shared" si="107"/>
        <v>#REF!</v>
      </c>
      <c r="AZ131" s="83" t="e">
        <f t="shared" si="108"/>
        <v>#REF!</v>
      </c>
      <c r="BC131" s="26" t="e">
        <f>+T131-#REF!</f>
        <v>#REF!</v>
      </c>
    </row>
    <row r="132" spans="1:55" outlineLevel="1">
      <c r="A132" s="63">
        <v>58700</v>
      </c>
      <c r="B132" s="8" t="str">
        <f t="shared" si="124"/>
        <v>01-58700</v>
      </c>
      <c r="C132" s="8" t="str">
        <f t="shared" si="124"/>
        <v>02-58700</v>
      </c>
      <c r="D132" s="8" t="str">
        <f t="shared" si="124"/>
        <v>04-58700</v>
      </c>
      <c r="E132" s="8" t="str">
        <f t="shared" si="124"/>
        <v>06-58700</v>
      </c>
      <c r="F132" s="8" t="str">
        <f t="shared" si="124"/>
        <v>07-58700</v>
      </c>
      <c r="G132" s="8" t="str">
        <f t="shared" si="124"/>
        <v>08-58700</v>
      </c>
      <c r="H132" s="8" t="str">
        <f t="shared" si="124"/>
        <v>09-58700</v>
      </c>
      <c r="I132" s="8" t="str">
        <f t="shared" si="125"/>
        <v>10-58700</v>
      </c>
      <c r="J132" s="8" t="str">
        <f t="shared" si="125"/>
        <v>11-58700</v>
      </c>
      <c r="K132" s="8" t="str">
        <f t="shared" si="125"/>
        <v>12-58700</v>
      </c>
      <c r="L132" s="8" t="str">
        <f t="shared" si="125"/>
        <v>15-58700</v>
      </c>
      <c r="M132" s="8" t="str">
        <f t="shared" si="125"/>
        <v>16-58700</v>
      </c>
      <c r="N132" s="8"/>
      <c r="O132" s="8">
        <f t="shared" si="118"/>
        <v>58700</v>
      </c>
      <c r="P132" s="4"/>
      <c r="Q132" t="e">
        <f t="shared" si="119"/>
        <v>#NAME?</v>
      </c>
      <c r="S132" s="218" t="e">
        <f t="shared" si="111"/>
        <v>#REF!</v>
      </c>
      <c r="T132" s="218" t="e">
        <f t="shared" si="112"/>
        <v>#REF!</v>
      </c>
      <c r="U132" s="218" t="e">
        <f t="shared" si="113"/>
        <v>#REF!</v>
      </c>
      <c r="V132" s="83" t="e">
        <f t="shared" si="117"/>
        <v>#REF!</v>
      </c>
      <c r="X132" s="10" t="e">
        <f>'Unit Compare rollup'!O132</f>
        <v>#REF!</v>
      </c>
      <c r="Y132" s="10" t="e">
        <f>'Unit Compare rollup'!P132</f>
        <v>#REF!</v>
      </c>
      <c r="Z132" s="10" t="e">
        <f t="shared" si="120"/>
        <v>#REF!</v>
      </c>
      <c r="AA132" s="83" t="e">
        <f t="shared" si="121"/>
        <v>#REF!</v>
      </c>
      <c r="AC132" s="10" t="e">
        <f>'Unit Compare rollup'!Y132</f>
        <v>#REF!</v>
      </c>
      <c r="AD132" s="10" t="e">
        <f>'Unit Compare rollup'!Z132</f>
        <v>#REF!</v>
      </c>
      <c r="AE132" s="10" t="e">
        <f t="shared" si="114"/>
        <v>#REF!</v>
      </c>
      <c r="AF132" s="83" t="e">
        <f t="shared" si="122"/>
        <v>#REF!</v>
      </c>
      <c r="AH132" s="10" t="e">
        <f>'Unit Compare rollup'!AI132</f>
        <v>#REF!</v>
      </c>
      <c r="AI132" s="10" t="e">
        <f>'Unit Compare rollup'!AJ132</f>
        <v>#REF!</v>
      </c>
      <c r="AJ132" s="10" t="e">
        <f t="shared" si="115"/>
        <v>#REF!</v>
      </c>
      <c r="AK132" s="83" t="e">
        <f t="shared" si="123"/>
        <v>#REF!</v>
      </c>
      <c r="AM132" s="10" t="e">
        <f>'Unit Compare rollup'!AS132</f>
        <v>#REF!</v>
      </c>
      <c r="AN132" s="10" t="e">
        <f>'Unit Compare rollup'!AT132</f>
        <v>#REF!</v>
      </c>
      <c r="AO132" s="10" t="e">
        <f t="shared" si="116"/>
        <v>#REF!</v>
      </c>
      <c r="AP132" s="83" t="e">
        <f t="shared" si="104"/>
        <v>#REF!</v>
      </c>
      <c r="AR132" s="10" t="e">
        <f>'Unit Compare rollup'!BC132</f>
        <v>#REF!</v>
      </c>
      <c r="AS132" s="10" t="e">
        <f>'Unit Compare rollup'!BD132</f>
        <v>#REF!</v>
      </c>
      <c r="AT132" s="10" t="e">
        <f t="shared" si="105"/>
        <v>#REF!</v>
      </c>
      <c r="AU132" s="83" t="e">
        <f t="shared" si="106"/>
        <v>#REF!</v>
      </c>
      <c r="AW132" s="10" t="e">
        <f>'Unit Compare rollup'!BM132</f>
        <v>#REF!</v>
      </c>
      <c r="AX132" s="10" t="e">
        <f>'Unit Compare rollup'!BN132</f>
        <v>#REF!</v>
      </c>
      <c r="AY132" s="10" t="e">
        <f t="shared" si="107"/>
        <v>#REF!</v>
      </c>
      <c r="AZ132" s="83" t="e">
        <f t="shared" si="108"/>
        <v>#REF!</v>
      </c>
      <c r="BC132" s="26" t="e">
        <f>+T132-#REF!</f>
        <v>#REF!</v>
      </c>
    </row>
    <row r="133" spans="1:55" outlineLevel="1">
      <c r="A133" s="63">
        <v>58800</v>
      </c>
      <c r="B133" s="8" t="str">
        <f t="shared" si="124"/>
        <v>01-58800</v>
      </c>
      <c r="C133" s="8" t="str">
        <f t="shared" si="124"/>
        <v>02-58800</v>
      </c>
      <c r="D133" s="8" t="str">
        <f t="shared" si="124"/>
        <v>04-58800</v>
      </c>
      <c r="E133" s="8" t="str">
        <f t="shared" si="124"/>
        <v>06-58800</v>
      </c>
      <c r="F133" s="8" t="str">
        <f t="shared" si="124"/>
        <v>07-58800</v>
      </c>
      <c r="G133" s="8" t="str">
        <f t="shared" si="124"/>
        <v>08-58800</v>
      </c>
      <c r="H133" s="8" t="str">
        <f t="shared" si="124"/>
        <v>09-58800</v>
      </c>
      <c r="I133" s="8" t="str">
        <f t="shared" si="125"/>
        <v>10-58800</v>
      </c>
      <c r="J133" s="8" t="str">
        <f t="shared" si="125"/>
        <v>11-58800</v>
      </c>
      <c r="K133" s="8" t="str">
        <f t="shared" si="125"/>
        <v>12-58800</v>
      </c>
      <c r="L133" s="8" t="str">
        <f t="shared" si="125"/>
        <v>15-58800</v>
      </c>
      <c r="M133" s="8" t="str">
        <f t="shared" si="125"/>
        <v>16-58800</v>
      </c>
      <c r="N133" s="8"/>
      <c r="O133" s="8">
        <f t="shared" si="118"/>
        <v>58800</v>
      </c>
      <c r="P133" s="4"/>
      <c r="Q133" t="e">
        <f t="shared" si="119"/>
        <v>#NAME?</v>
      </c>
      <c r="S133" s="218" t="e">
        <f t="shared" si="111"/>
        <v>#REF!</v>
      </c>
      <c r="T133" s="218" t="e">
        <f t="shared" si="112"/>
        <v>#REF!</v>
      </c>
      <c r="U133" s="218" t="e">
        <f t="shared" si="113"/>
        <v>#REF!</v>
      </c>
      <c r="V133" s="83" t="e">
        <f t="shared" si="117"/>
        <v>#REF!</v>
      </c>
      <c r="X133" s="10" t="e">
        <f>'Unit Compare rollup'!O133</f>
        <v>#REF!</v>
      </c>
      <c r="Y133" s="10" t="e">
        <f>'Unit Compare rollup'!P133</f>
        <v>#REF!</v>
      </c>
      <c r="Z133" s="10" t="e">
        <f t="shared" si="120"/>
        <v>#REF!</v>
      </c>
      <c r="AA133" s="83" t="e">
        <f t="shared" si="121"/>
        <v>#REF!</v>
      </c>
      <c r="AC133" s="10" t="e">
        <f>'Unit Compare rollup'!Y133</f>
        <v>#REF!</v>
      </c>
      <c r="AD133" s="10" t="e">
        <f>'Unit Compare rollup'!Z133</f>
        <v>#REF!</v>
      </c>
      <c r="AE133" s="10" t="e">
        <f t="shared" si="114"/>
        <v>#REF!</v>
      </c>
      <c r="AF133" s="83" t="e">
        <f t="shared" si="122"/>
        <v>#REF!</v>
      </c>
      <c r="AH133" s="10" t="e">
        <f>'Unit Compare rollup'!AI133</f>
        <v>#REF!</v>
      </c>
      <c r="AI133" s="10" t="e">
        <f>'Unit Compare rollup'!AJ133</f>
        <v>#REF!</v>
      </c>
      <c r="AJ133" s="10" t="e">
        <f t="shared" si="115"/>
        <v>#REF!</v>
      </c>
      <c r="AK133" s="83" t="e">
        <f t="shared" si="123"/>
        <v>#REF!</v>
      </c>
      <c r="AM133" s="10" t="e">
        <f>'Unit Compare rollup'!AS133</f>
        <v>#REF!</v>
      </c>
      <c r="AN133" s="10" t="e">
        <f>'Unit Compare rollup'!AT133</f>
        <v>#REF!</v>
      </c>
      <c r="AO133" s="10" t="e">
        <f t="shared" si="116"/>
        <v>#REF!</v>
      </c>
      <c r="AP133" s="83" t="e">
        <f t="shared" si="104"/>
        <v>#REF!</v>
      </c>
      <c r="AR133" s="10" t="e">
        <f>'Unit Compare rollup'!BC133</f>
        <v>#REF!</v>
      </c>
      <c r="AS133" s="10" t="e">
        <f>'Unit Compare rollup'!BD133</f>
        <v>#REF!</v>
      </c>
      <c r="AT133" s="10" t="e">
        <f t="shared" si="105"/>
        <v>#REF!</v>
      </c>
      <c r="AU133" s="83" t="e">
        <f t="shared" si="106"/>
        <v>#REF!</v>
      </c>
      <c r="AW133" s="10" t="e">
        <f>'Unit Compare rollup'!BM133</f>
        <v>#REF!</v>
      </c>
      <c r="AX133" s="10" t="e">
        <f>'Unit Compare rollup'!BN133</f>
        <v>#REF!</v>
      </c>
      <c r="AY133" s="10" t="e">
        <f t="shared" si="107"/>
        <v>#REF!</v>
      </c>
      <c r="AZ133" s="83" t="e">
        <f t="shared" si="108"/>
        <v>#REF!</v>
      </c>
      <c r="BC133" s="26" t="e">
        <f>+T133-#REF!</f>
        <v>#REF!</v>
      </c>
    </row>
    <row r="134" spans="1:55" outlineLevel="1">
      <c r="A134" s="63">
        <v>58900</v>
      </c>
      <c r="B134" s="8" t="str">
        <f t="shared" si="124"/>
        <v>01-58900</v>
      </c>
      <c r="C134" s="8" t="str">
        <f t="shared" si="124"/>
        <v>02-58900</v>
      </c>
      <c r="D134" s="8" t="str">
        <f t="shared" si="124"/>
        <v>04-58900</v>
      </c>
      <c r="E134" s="8" t="str">
        <f t="shared" si="124"/>
        <v>06-58900</v>
      </c>
      <c r="F134" s="8" t="str">
        <f t="shared" si="124"/>
        <v>07-58900</v>
      </c>
      <c r="G134" s="8" t="str">
        <f t="shared" si="124"/>
        <v>08-58900</v>
      </c>
      <c r="H134" s="8" t="str">
        <f t="shared" si="124"/>
        <v>09-58900</v>
      </c>
      <c r="I134" s="8" t="str">
        <f t="shared" si="125"/>
        <v>10-58900</v>
      </c>
      <c r="J134" s="8" t="str">
        <f t="shared" si="125"/>
        <v>11-58900</v>
      </c>
      <c r="K134" s="8" t="str">
        <f t="shared" si="125"/>
        <v>12-58900</v>
      </c>
      <c r="L134" s="8" t="str">
        <f t="shared" si="125"/>
        <v>15-58900</v>
      </c>
      <c r="M134" s="8" t="str">
        <f t="shared" si="125"/>
        <v>16-58900</v>
      </c>
      <c r="N134" s="8"/>
      <c r="O134" s="8">
        <f t="shared" si="118"/>
        <v>58900</v>
      </c>
      <c r="P134" s="4"/>
      <c r="Q134" t="e">
        <f t="shared" si="119"/>
        <v>#NAME?</v>
      </c>
      <c r="S134" s="218" t="e">
        <f t="shared" si="111"/>
        <v>#REF!</v>
      </c>
      <c r="T134" s="218" t="e">
        <f t="shared" si="112"/>
        <v>#REF!</v>
      </c>
      <c r="U134" s="218" t="e">
        <f t="shared" si="113"/>
        <v>#REF!</v>
      </c>
      <c r="V134" s="83" t="e">
        <f t="shared" si="117"/>
        <v>#REF!</v>
      </c>
      <c r="X134" s="10" t="e">
        <f>'Unit Compare rollup'!O134</f>
        <v>#REF!</v>
      </c>
      <c r="Y134" s="10" t="e">
        <f>'Unit Compare rollup'!P134</f>
        <v>#REF!</v>
      </c>
      <c r="Z134" s="10" t="e">
        <f t="shared" si="120"/>
        <v>#REF!</v>
      </c>
      <c r="AA134" s="83" t="e">
        <f t="shared" si="121"/>
        <v>#REF!</v>
      </c>
      <c r="AC134" s="10" t="e">
        <f>'Unit Compare rollup'!Y134</f>
        <v>#REF!</v>
      </c>
      <c r="AD134" s="10" t="e">
        <f>'Unit Compare rollup'!Z134</f>
        <v>#REF!</v>
      </c>
      <c r="AE134" s="10" t="e">
        <f t="shared" si="114"/>
        <v>#REF!</v>
      </c>
      <c r="AF134" s="83" t="e">
        <f t="shared" si="122"/>
        <v>#REF!</v>
      </c>
      <c r="AH134" s="10" t="e">
        <f>'Unit Compare rollup'!AI134</f>
        <v>#REF!</v>
      </c>
      <c r="AI134" s="10" t="e">
        <f>'Unit Compare rollup'!AJ134</f>
        <v>#REF!</v>
      </c>
      <c r="AJ134" s="10" t="e">
        <f t="shared" si="115"/>
        <v>#REF!</v>
      </c>
      <c r="AK134" s="83" t="e">
        <f t="shared" si="123"/>
        <v>#REF!</v>
      </c>
      <c r="AM134" s="10" t="e">
        <f>'Unit Compare rollup'!AS134</f>
        <v>#REF!</v>
      </c>
      <c r="AN134" s="10" t="e">
        <f>'Unit Compare rollup'!AT134</f>
        <v>#REF!</v>
      </c>
      <c r="AO134" s="10" t="e">
        <f t="shared" si="116"/>
        <v>#REF!</v>
      </c>
      <c r="AP134" s="83" t="e">
        <f t="shared" si="104"/>
        <v>#REF!</v>
      </c>
      <c r="AR134" s="10" t="e">
        <f>'Unit Compare rollup'!BC134</f>
        <v>#REF!</v>
      </c>
      <c r="AS134" s="10" t="e">
        <f>'Unit Compare rollup'!BD134</f>
        <v>#REF!</v>
      </c>
      <c r="AT134" s="10" t="e">
        <f t="shared" si="105"/>
        <v>#REF!</v>
      </c>
      <c r="AU134" s="83" t="e">
        <f t="shared" si="106"/>
        <v>#REF!</v>
      </c>
      <c r="AW134" s="10" t="e">
        <f>'Unit Compare rollup'!BM134</f>
        <v>#REF!</v>
      </c>
      <c r="AX134" s="10" t="e">
        <f>'Unit Compare rollup'!BN134</f>
        <v>#REF!</v>
      </c>
      <c r="AY134" s="10" t="e">
        <f t="shared" si="107"/>
        <v>#REF!</v>
      </c>
      <c r="AZ134" s="83" t="e">
        <f t="shared" si="108"/>
        <v>#REF!</v>
      </c>
      <c r="BC134" s="26" t="e">
        <f>+T134-#REF!</f>
        <v>#REF!</v>
      </c>
    </row>
    <row r="135" spans="1:55" outlineLevel="1">
      <c r="A135" s="63">
        <v>59000</v>
      </c>
      <c r="B135" s="8" t="str">
        <f t="shared" si="124"/>
        <v>01-59000</v>
      </c>
      <c r="C135" s="8" t="str">
        <f t="shared" si="124"/>
        <v>02-59000</v>
      </c>
      <c r="D135" s="8" t="str">
        <f t="shared" si="124"/>
        <v>04-59000</v>
      </c>
      <c r="E135" s="8" t="str">
        <f t="shared" si="124"/>
        <v>06-59000</v>
      </c>
      <c r="F135" s="8" t="str">
        <f t="shared" si="124"/>
        <v>07-59000</v>
      </c>
      <c r="G135" s="8" t="str">
        <f t="shared" si="124"/>
        <v>08-59000</v>
      </c>
      <c r="H135" s="8" t="str">
        <f t="shared" si="124"/>
        <v>09-59000</v>
      </c>
      <c r="I135" s="8" t="str">
        <f t="shared" si="125"/>
        <v>10-59000</v>
      </c>
      <c r="J135" s="8" t="str">
        <f t="shared" si="125"/>
        <v>11-59000</v>
      </c>
      <c r="K135" s="8" t="str">
        <f t="shared" si="125"/>
        <v>12-59000</v>
      </c>
      <c r="L135" s="8" t="str">
        <f t="shared" si="125"/>
        <v>15-59000</v>
      </c>
      <c r="M135" s="8" t="str">
        <f t="shared" si="125"/>
        <v>16-59000</v>
      </c>
      <c r="N135" s="8"/>
      <c r="O135" s="8">
        <f t="shared" si="118"/>
        <v>59000</v>
      </c>
      <c r="P135" s="4"/>
      <c r="Q135" t="e">
        <f t="shared" si="119"/>
        <v>#NAME?</v>
      </c>
      <c r="S135" s="218" t="e">
        <f t="shared" si="111"/>
        <v>#REF!</v>
      </c>
      <c r="T135" s="218" t="e">
        <f t="shared" si="112"/>
        <v>#REF!</v>
      </c>
      <c r="U135" s="218" t="e">
        <f t="shared" si="113"/>
        <v>#REF!</v>
      </c>
      <c r="V135" s="83" t="e">
        <f t="shared" si="117"/>
        <v>#REF!</v>
      </c>
      <c r="X135" s="10" t="e">
        <f>'Unit Compare rollup'!O135</f>
        <v>#REF!</v>
      </c>
      <c r="Y135" s="10" t="e">
        <f>'Unit Compare rollup'!P135</f>
        <v>#REF!</v>
      </c>
      <c r="Z135" s="10" t="e">
        <f t="shared" si="120"/>
        <v>#REF!</v>
      </c>
      <c r="AA135" s="83" t="e">
        <f t="shared" si="121"/>
        <v>#REF!</v>
      </c>
      <c r="AC135" s="10" t="e">
        <f>'Unit Compare rollup'!Y135</f>
        <v>#REF!</v>
      </c>
      <c r="AD135" s="10" t="e">
        <f>'Unit Compare rollup'!Z135</f>
        <v>#REF!</v>
      </c>
      <c r="AE135" s="10" t="e">
        <f t="shared" si="114"/>
        <v>#REF!</v>
      </c>
      <c r="AF135" s="83" t="e">
        <f t="shared" si="122"/>
        <v>#REF!</v>
      </c>
      <c r="AH135" s="10" t="e">
        <f>'Unit Compare rollup'!AI135</f>
        <v>#REF!</v>
      </c>
      <c r="AI135" s="10" t="e">
        <f>'Unit Compare rollup'!AJ135</f>
        <v>#REF!</v>
      </c>
      <c r="AJ135" s="10" t="e">
        <f t="shared" si="115"/>
        <v>#REF!</v>
      </c>
      <c r="AK135" s="83" t="e">
        <f t="shared" si="123"/>
        <v>#REF!</v>
      </c>
      <c r="AM135" s="10" t="e">
        <f>'Unit Compare rollup'!AS135</f>
        <v>#REF!</v>
      </c>
      <c r="AN135" s="10" t="e">
        <f>'Unit Compare rollup'!AT135</f>
        <v>#REF!</v>
      </c>
      <c r="AO135" s="10" t="e">
        <f t="shared" si="116"/>
        <v>#REF!</v>
      </c>
      <c r="AP135" s="83" t="e">
        <f t="shared" si="104"/>
        <v>#REF!</v>
      </c>
      <c r="AR135" s="10" t="e">
        <f>'Unit Compare rollup'!BC135</f>
        <v>#REF!</v>
      </c>
      <c r="AS135" s="10" t="e">
        <f>'Unit Compare rollup'!BD135</f>
        <v>#REF!</v>
      </c>
      <c r="AT135" s="10" t="e">
        <f t="shared" si="105"/>
        <v>#REF!</v>
      </c>
      <c r="AU135" s="83" t="e">
        <f t="shared" si="106"/>
        <v>#REF!</v>
      </c>
      <c r="AW135" s="10" t="e">
        <f>'Unit Compare rollup'!BM135</f>
        <v>#REF!</v>
      </c>
      <c r="AX135" s="10" t="e">
        <f>'Unit Compare rollup'!BN135</f>
        <v>#REF!</v>
      </c>
      <c r="AY135" s="10" t="e">
        <f t="shared" si="107"/>
        <v>#REF!</v>
      </c>
      <c r="AZ135" s="83" t="e">
        <f t="shared" si="108"/>
        <v>#REF!</v>
      </c>
      <c r="BC135" s="26" t="e">
        <f>+T135-#REF!</f>
        <v>#REF!</v>
      </c>
    </row>
    <row r="136" spans="1:55" outlineLevel="1">
      <c r="A136" s="63">
        <v>59050</v>
      </c>
      <c r="B136" s="8" t="str">
        <f t="shared" si="124"/>
        <v>01-59050</v>
      </c>
      <c r="C136" s="8" t="str">
        <f t="shared" si="124"/>
        <v>02-59050</v>
      </c>
      <c r="D136" s="8" t="str">
        <f t="shared" si="124"/>
        <v>04-59050</v>
      </c>
      <c r="E136" s="8" t="str">
        <f t="shared" si="124"/>
        <v>06-59050</v>
      </c>
      <c r="F136" s="8" t="str">
        <f t="shared" si="124"/>
        <v>07-59050</v>
      </c>
      <c r="G136" s="8" t="str">
        <f t="shared" si="124"/>
        <v>08-59050</v>
      </c>
      <c r="H136" s="8" t="str">
        <f t="shared" si="124"/>
        <v>09-59050</v>
      </c>
      <c r="I136" s="8" t="str">
        <f t="shared" si="125"/>
        <v>10-59050</v>
      </c>
      <c r="J136" s="8" t="str">
        <f t="shared" si="125"/>
        <v>11-59050</v>
      </c>
      <c r="K136" s="8" t="str">
        <f t="shared" si="125"/>
        <v>12-59050</v>
      </c>
      <c r="L136" s="8" t="str">
        <f t="shared" si="125"/>
        <v>15-59050</v>
      </c>
      <c r="M136" s="8" t="str">
        <f t="shared" si="125"/>
        <v>16-59050</v>
      </c>
      <c r="N136" s="8"/>
      <c r="O136" s="8">
        <f t="shared" si="118"/>
        <v>59050</v>
      </c>
      <c r="P136" s="4"/>
      <c r="Q136" t="e">
        <f t="shared" si="119"/>
        <v>#NAME?</v>
      </c>
      <c r="S136" s="218" t="e">
        <f t="shared" si="111"/>
        <v>#REF!</v>
      </c>
      <c r="T136" s="218" t="e">
        <f t="shared" si="112"/>
        <v>#REF!</v>
      </c>
      <c r="U136" s="218" t="e">
        <f t="shared" si="113"/>
        <v>#REF!</v>
      </c>
      <c r="V136" s="83" t="e">
        <f t="shared" si="117"/>
        <v>#REF!</v>
      </c>
      <c r="X136" s="10" t="e">
        <f>'Unit Compare rollup'!O136</f>
        <v>#REF!</v>
      </c>
      <c r="Y136" s="10" t="e">
        <f>'Unit Compare rollup'!P136</f>
        <v>#REF!</v>
      </c>
      <c r="Z136" s="10" t="e">
        <f t="shared" si="120"/>
        <v>#REF!</v>
      </c>
      <c r="AA136" s="83" t="e">
        <f t="shared" si="121"/>
        <v>#REF!</v>
      </c>
      <c r="AC136" s="10" t="e">
        <f>'Unit Compare rollup'!Y136</f>
        <v>#REF!</v>
      </c>
      <c r="AD136" s="10" t="e">
        <f>'Unit Compare rollup'!Z136</f>
        <v>#REF!</v>
      </c>
      <c r="AE136" s="10" t="e">
        <f t="shared" si="114"/>
        <v>#REF!</v>
      </c>
      <c r="AF136" s="83" t="e">
        <f t="shared" si="122"/>
        <v>#REF!</v>
      </c>
      <c r="AH136" s="10" t="e">
        <f>'Unit Compare rollup'!AI136</f>
        <v>#REF!</v>
      </c>
      <c r="AI136" s="10" t="e">
        <f>'Unit Compare rollup'!AJ136</f>
        <v>#REF!</v>
      </c>
      <c r="AJ136" s="10" t="e">
        <f t="shared" si="115"/>
        <v>#REF!</v>
      </c>
      <c r="AK136" s="83" t="e">
        <f t="shared" si="123"/>
        <v>#REF!</v>
      </c>
      <c r="AM136" s="10" t="e">
        <f>'Unit Compare rollup'!AS136</f>
        <v>#REF!</v>
      </c>
      <c r="AN136" s="10" t="e">
        <f>'Unit Compare rollup'!AT136</f>
        <v>#REF!</v>
      </c>
      <c r="AO136" s="10" t="e">
        <f t="shared" si="116"/>
        <v>#REF!</v>
      </c>
      <c r="AP136" s="83" t="e">
        <f t="shared" si="104"/>
        <v>#REF!</v>
      </c>
      <c r="AR136" s="10" t="e">
        <f>'Unit Compare rollup'!BC136</f>
        <v>#REF!</v>
      </c>
      <c r="AS136" s="10" t="e">
        <f>'Unit Compare rollup'!BD136</f>
        <v>#REF!</v>
      </c>
      <c r="AT136" s="10" t="e">
        <f t="shared" si="105"/>
        <v>#REF!</v>
      </c>
      <c r="AU136" s="83" t="e">
        <f t="shared" si="106"/>
        <v>#REF!</v>
      </c>
      <c r="AW136" s="10" t="e">
        <f>'Unit Compare rollup'!BM136</f>
        <v>#REF!</v>
      </c>
      <c r="AX136" s="10" t="e">
        <f>'Unit Compare rollup'!BN136</f>
        <v>#REF!</v>
      </c>
      <c r="AY136" s="10" t="e">
        <f t="shared" si="107"/>
        <v>#REF!</v>
      </c>
      <c r="AZ136" s="83" t="e">
        <f t="shared" si="108"/>
        <v>#REF!</v>
      </c>
      <c r="BC136" s="26" t="e">
        <f>+T136-#REF!</f>
        <v>#REF!</v>
      </c>
    </row>
    <row r="137" spans="1:55" outlineLevel="1">
      <c r="A137" s="63">
        <v>59100</v>
      </c>
      <c r="B137" s="8" t="str">
        <f t="shared" si="124"/>
        <v>01-59100</v>
      </c>
      <c r="C137" s="8" t="str">
        <f t="shared" si="124"/>
        <v>02-59100</v>
      </c>
      <c r="D137" s="8" t="str">
        <f t="shared" si="124"/>
        <v>04-59100</v>
      </c>
      <c r="E137" s="8" t="str">
        <f t="shared" si="124"/>
        <v>06-59100</v>
      </c>
      <c r="F137" s="8" t="str">
        <f t="shared" si="124"/>
        <v>07-59100</v>
      </c>
      <c r="G137" s="8" t="str">
        <f t="shared" si="124"/>
        <v>08-59100</v>
      </c>
      <c r="H137" s="8" t="str">
        <f t="shared" si="124"/>
        <v>09-59100</v>
      </c>
      <c r="I137" s="8" t="str">
        <f t="shared" si="125"/>
        <v>10-59100</v>
      </c>
      <c r="J137" s="8" t="str">
        <f t="shared" si="125"/>
        <v>11-59100</v>
      </c>
      <c r="K137" s="8" t="str">
        <f t="shared" si="125"/>
        <v>12-59100</v>
      </c>
      <c r="L137" s="8" t="str">
        <f t="shared" si="125"/>
        <v>15-59100</v>
      </c>
      <c r="M137" s="8" t="str">
        <f t="shared" si="125"/>
        <v>16-59100</v>
      </c>
      <c r="N137" s="8"/>
      <c r="O137" s="8">
        <f t="shared" si="118"/>
        <v>59100</v>
      </c>
      <c r="P137" s="4"/>
      <c r="Q137" t="e">
        <f t="shared" si="119"/>
        <v>#NAME?</v>
      </c>
      <c r="S137" s="218" t="e">
        <f t="shared" si="111"/>
        <v>#REF!</v>
      </c>
      <c r="T137" s="218" t="e">
        <f t="shared" si="112"/>
        <v>#REF!</v>
      </c>
      <c r="U137" s="218" t="e">
        <f t="shared" si="113"/>
        <v>#REF!</v>
      </c>
      <c r="V137" s="83" t="e">
        <f t="shared" si="117"/>
        <v>#REF!</v>
      </c>
      <c r="X137" s="10" t="e">
        <f>'Unit Compare rollup'!O137</f>
        <v>#REF!</v>
      </c>
      <c r="Y137" s="10" t="e">
        <f>'Unit Compare rollup'!P137</f>
        <v>#REF!</v>
      </c>
      <c r="Z137" s="10" t="e">
        <f t="shared" si="120"/>
        <v>#REF!</v>
      </c>
      <c r="AA137" s="83" t="e">
        <f t="shared" si="121"/>
        <v>#REF!</v>
      </c>
      <c r="AC137" s="10" t="e">
        <f>'Unit Compare rollup'!Y137</f>
        <v>#REF!</v>
      </c>
      <c r="AD137" s="10" t="e">
        <f>'Unit Compare rollup'!Z137</f>
        <v>#REF!</v>
      </c>
      <c r="AE137" s="10" t="e">
        <f t="shared" si="114"/>
        <v>#REF!</v>
      </c>
      <c r="AF137" s="83" t="e">
        <f t="shared" si="122"/>
        <v>#REF!</v>
      </c>
      <c r="AH137" s="10" t="e">
        <f>'Unit Compare rollup'!AI137</f>
        <v>#REF!</v>
      </c>
      <c r="AI137" s="10" t="e">
        <f>'Unit Compare rollup'!AJ137</f>
        <v>#REF!</v>
      </c>
      <c r="AJ137" s="10" t="e">
        <f t="shared" si="115"/>
        <v>#REF!</v>
      </c>
      <c r="AK137" s="83" t="e">
        <f t="shared" si="123"/>
        <v>#REF!</v>
      </c>
      <c r="AM137" s="10" t="e">
        <f>'Unit Compare rollup'!AS137</f>
        <v>#REF!</v>
      </c>
      <c r="AN137" s="10" t="e">
        <f>'Unit Compare rollup'!AT137</f>
        <v>#REF!</v>
      </c>
      <c r="AO137" s="10" t="e">
        <f t="shared" si="116"/>
        <v>#REF!</v>
      </c>
      <c r="AP137" s="83" t="e">
        <f t="shared" si="104"/>
        <v>#REF!</v>
      </c>
      <c r="AR137" s="10" t="e">
        <f>'Unit Compare rollup'!BC137</f>
        <v>#REF!</v>
      </c>
      <c r="AS137" s="10" t="e">
        <f>'Unit Compare rollup'!BD137</f>
        <v>#REF!</v>
      </c>
      <c r="AT137" s="10" t="e">
        <f t="shared" si="105"/>
        <v>#REF!</v>
      </c>
      <c r="AU137" s="83" t="e">
        <f t="shared" si="106"/>
        <v>#REF!</v>
      </c>
      <c r="AW137" s="10" t="e">
        <f>'Unit Compare rollup'!BM137</f>
        <v>#REF!</v>
      </c>
      <c r="AX137" s="10" t="e">
        <f>'Unit Compare rollup'!BN137</f>
        <v>#REF!</v>
      </c>
      <c r="AY137" s="10" t="e">
        <f t="shared" si="107"/>
        <v>#REF!</v>
      </c>
      <c r="AZ137" s="83" t="e">
        <f t="shared" si="108"/>
        <v>#REF!</v>
      </c>
      <c r="BC137" s="26" t="e">
        <f>+T137-#REF!</f>
        <v>#REF!</v>
      </c>
    </row>
    <row r="138" spans="1:55" outlineLevel="1">
      <c r="A138" s="63">
        <v>59150</v>
      </c>
      <c r="B138" s="8" t="str">
        <f t="shared" si="124"/>
        <v>01-59150</v>
      </c>
      <c r="C138" s="8" t="str">
        <f t="shared" si="124"/>
        <v>02-59150</v>
      </c>
      <c r="D138" s="8" t="str">
        <f t="shared" si="124"/>
        <v>04-59150</v>
      </c>
      <c r="E138" s="8" t="str">
        <f t="shared" si="124"/>
        <v>06-59150</v>
      </c>
      <c r="F138" s="8" t="str">
        <f t="shared" si="124"/>
        <v>07-59150</v>
      </c>
      <c r="G138" s="8" t="str">
        <f t="shared" si="124"/>
        <v>08-59150</v>
      </c>
      <c r="H138" s="8" t="str">
        <f t="shared" si="124"/>
        <v>09-59150</v>
      </c>
      <c r="I138" s="8" t="str">
        <f t="shared" si="125"/>
        <v>10-59150</v>
      </c>
      <c r="J138" s="8" t="str">
        <f t="shared" si="125"/>
        <v>11-59150</v>
      </c>
      <c r="K138" s="8" t="str">
        <f t="shared" si="125"/>
        <v>12-59150</v>
      </c>
      <c r="L138" s="8" t="str">
        <f t="shared" si="125"/>
        <v>15-59150</v>
      </c>
      <c r="M138" s="8" t="str">
        <f t="shared" si="125"/>
        <v>16-59150</v>
      </c>
      <c r="N138" s="8"/>
      <c r="O138" s="8">
        <f t="shared" si="118"/>
        <v>59150</v>
      </c>
      <c r="P138" s="4"/>
      <c r="Q138" t="e">
        <f t="shared" si="119"/>
        <v>#NAME?</v>
      </c>
      <c r="S138" s="218" t="e">
        <f t="shared" si="111"/>
        <v>#REF!</v>
      </c>
      <c r="T138" s="218" t="e">
        <f t="shared" si="112"/>
        <v>#REF!</v>
      </c>
      <c r="U138" s="218" t="e">
        <f t="shared" si="113"/>
        <v>#REF!</v>
      </c>
      <c r="V138" s="83" t="e">
        <f t="shared" si="117"/>
        <v>#REF!</v>
      </c>
      <c r="X138" s="10" t="e">
        <f>'Unit Compare rollup'!O138</f>
        <v>#REF!</v>
      </c>
      <c r="Y138" s="10" t="e">
        <f>'Unit Compare rollup'!P138</f>
        <v>#REF!</v>
      </c>
      <c r="Z138" s="10" t="e">
        <f t="shared" si="120"/>
        <v>#REF!</v>
      </c>
      <c r="AA138" s="83" t="e">
        <f t="shared" si="121"/>
        <v>#REF!</v>
      </c>
      <c r="AC138" s="10" t="e">
        <f>'Unit Compare rollup'!Y138</f>
        <v>#REF!</v>
      </c>
      <c r="AD138" s="10" t="e">
        <f>'Unit Compare rollup'!Z138</f>
        <v>#REF!</v>
      </c>
      <c r="AE138" s="10" t="e">
        <f t="shared" si="114"/>
        <v>#REF!</v>
      </c>
      <c r="AF138" s="83" t="e">
        <f t="shared" si="122"/>
        <v>#REF!</v>
      </c>
      <c r="AH138" s="10" t="e">
        <f>'Unit Compare rollup'!AI138</f>
        <v>#REF!</v>
      </c>
      <c r="AI138" s="10" t="e">
        <f>'Unit Compare rollup'!AJ138</f>
        <v>#REF!</v>
      </c>
      <c r="AJ138" s="10" t="e">
        <f t="shared" si="115"/>
        <v>#REF!</v>
      </c>
      <c r="AK138" s="83" t="e">
        <f t="shared" si="123"/>
        <v>#REF!</v>
      </c>
      <c r="AM138" s="10" t="e">
        <f>'Unit Compare rollup'!AS138</f>
        <v>#REF!</v>
      </c>
      <c r="AN138" s="10" t="e">
        <f>'Unit Compare rollup'!AT138</f>
        <v>#REF!</v>
      </c>
      <c r="AO138" s="10" t="e">
        <f t="shared" si="116"/>
        <v>#REF!</v>
      </c>
      <c r="AP138" s="83" t="e">
        <f t="shared" si="104"/>
        <v>#REF!</v>
      </c>
      <c r="AR138" s="10" t="e">
        <f>'Unit Compare rollup'!BC138</f>
        <v>#REF!</v>
      </c>
      <c r="AS138" s="10" t="e">
        <f>'Unit Compare rollup'!BD138</f>
        <v>#REF!</v>
      </c>
      <c r="AT138" s="10" t="e">
        <f t="shared" si="105"/>
        <v>#REF!</v>
      </c>
      <c r="AU138" s="83" t="e">
        <f t="shared" si="106"/>
        <v>#REF!</v>
      </c>
      <c r="AW138" s="10" t="e">
        <f>'Unit Compare rollup'!BM138</f>
        <v>#REF!</v>
      </c>
      <c r="AX138" s="10" t="e">
        <f>'Unit Compare rollup'!BN138</f>
        <v>#REF!</v>
      </c>
      <c r="AY138" s="10" t="e">
        <f t="shared" si="107"/>
        <v>#REF!</v>
      </c>
      <c r="AZ138" s="83" t="e">
        <f t="shared" si="108"/>
        <v>#REF!</v>
      </c>
      <c r="BC138" s="26" t="e">
        <f>+T138-#REF!</f>
        <v>#REF!</v>
      </c>
    </row>
    <row r="139" spans="1:55" outlineLevel="1">
      <c r="A139" s="63">
        <v>59200</v>
      </c>
      <c r="B139" s="8" t="str">
        <f t="shared" si="124"/>
        <v>01-59200</v>
      </c>
      <c r="C139" s="8" t="str">
        <f t="shared" si="124"/>
        <v>02-59200</v>
      </c>
      <c r="D139" s="8" t="str">
        <f t="shared" si="124"/>
        <v>04-59200</v>
      </c>
      <c r="E139" s="8" t="str">
        <f t="shared" si="124"/>
        <v>06-59200</v>
      </c>
      <c r="F139" s="8" t="str">
        <f t="shared" si="124"/>
        <v>07-59200</v>
      </c>
      <c r="G139" s="8" t="str">
        <f t="shared" si="124"/>
        <v>08-59200</v>
      </c>
      <c r="H139" s="8" t="str">
        <f t="shared" si="124"/>
        <v>09-59200</v>
      </c>
      <c r="I139" s="8" t="str">
        <f t="shared" si="125"/>
        <v>10-59200</v>
      </c>
      <c r="J139" s="8" t="str">
        <f t="shared" si="125"/>
        <v>11-59200</v>
      </c>
      <c r="K139" s="8" t="str">
        <f t="shared" si="125"/>
        <v>12-59200</v>
      </c>
      <c r="L139" s="8" t="str">
        <f t="shared" si="125"/>
        <v>15-59200</v>
      </c>
      <c r="M139" s="8" t="str">
        <f t="shared" si="125"/>
        <v>16-59200</v>
      </c>
      <c r="N139" s="8"/>
      <c r="O139" s="8">
        <f t="shared" si="118"/>
        <v>59200</v>
      </c>
      <c r="P139" s="4"/>
      <c r="Q139" t="e">
        <f t="shared" si="119"/>
        <v>#NAME?</v>
      </c>
      <c r="S139" s="218" t="e">
        <f t="shared" si="111"/>
        <v>#REF!</v>
      </c>
      <c r="T139" s="218" t="e">
        <f t="shared" si="112"/>
        <v>#REF!</v>
      </c>
      <c r="U139" s="218" t="e">
        <f t="shared" si="113"/>
        <v>#REF!</v>
      </c>
      <c r="V139" s="83" t="e">
        <f t="shared" si="117"/>
        <v>#REF!</v>
      </c>
      <c r="X139" s="10" t="e">
        <f>'Unit Compare rollup'!O139</f>
        <v>#REF!</v>
      </c>
      <c r="Y139" s="10" t="e">
        <f>'Unit Compare rollup'!P139</f>
        <v>#REF!</v>
      </c>
      <c r="Z139" s="10" t="e">
        <f t="shared" si="120"/>
        <v>#REF!</v>
      </c>
      <c r="AA139" s="83" t="e">
        <f t="shared" si="121"/>
        <v>#REF!</v>
      </c>
      <c r="AC139" s="10" t="e">
        <f>'Unit Compare rollup'!Y139</f>
        <v>#REF!</v>
      </c>
      <c r="AD139" s="10" t="e">
        <f>'Unit Compare rollup'!Z139</f>
        <v>#REF!</v>
      </c>
      <c r="AE139" s="10" t="e">
        <f t="shared" si="114"/>
        <v>#REF!</v>
      </c>
      <c r="AF139" s="83" t="e">
        <f t="shared" si="122"/>
        <v>#REF!</v>
      </c>
      <c r="AH139" s="10" t="e">
        <f>'Unit Compare rollup'!AI139</f>
        <v>#REF!</v>
      </c>
      <c r="AI139" s="10" t="e">
        <f>'Unit Compare rollup'!AJ139</f>
        <v>#REF!</v>
      </c>
      <c r="AJ139" s="10" t="e">
        <f t="shared" si="115"/>
        <v>#REF!</v>
      </c>
      <c r="AK139" s="83" t="e">
        <f t="shared" si="123"/>
        <v>#REF!</v>
      </c>
      <c r="AM139" s="10" t="e">
        <f>'Unit Compare rollup'!AS139</f>
        <v>#REF!</v>
      </c>
      <c r="AN139" s="10" t="e">
        <f>'Unit Compare rollup'!AT139</f>
        <v>#REF!</v>
      </c>
      <c r="AO139" s="10" t="e">
        <f t="shared" si="116"/>
        <v>#REF!</v>
      </c>
      <c r="AP139" s="83" t="e">
        <f t="shared" si="104"/>
        <v>#REF!</v>
      </c>
      <c r="AR139" s="10" t="e">
        <f>'Unit Compare rollup'!BC139</f>
        <v>#REF!</v>
      </c>
      <c r="AS139" s="10" t="e">
        <f>'Unit Compare rollup'!BD139</f>
        <v>#REF!</v>
      </c>
      <c r="AT139" s="10" t="e">
        <f t="shared" si="105"/>
        <v>#REF!</v>
      </c>
      <c r="AU139" s="83" t="e">
        <f t="shared" si="106"/>
        <v>#REF!</v>
      </c>
      <c r="AW139" s="10" t="e">
        <f>'Unit Compare rollup'!BM139</f>
        <v>#REF!</v>
      </c>
      <c r="AX139" s="10" t="e">
        <f>'Unit Compare rollup'!BN139</f>
        <v>#REF!</v>
      </c>
      <c r="AY139" s="10" t="e">
        <f t="shared" si="107"/>
        <v>#REF!</v>
      </c>
      <c r="AZ139" s="83" t="e">
        <f t="shared" si="108"/>
        <v>#REF!</v>
      </c>
      <c r="BC139" s="26" t="e">
        <f>+T139-#REF!</f>
        <v>#REF!</v>
      </c>
    </row>
    <row r="140" spans="1:55" outlineLevel="1">
      <c r="A140" s="63">
        <v>59350</v>
      </c>
      <c r="B140" s="8" t="str">
        <f t="shared" si="124"/>
        <v>01-59350</v>
      </c>
      <c r="C140" s="8" t="str">
        <f t="shared" si="124"/>
        <v>02-59350</v>
      </c>
      <c r="D140" s="8" t="str">
        <f t="shared" si="124"/>
        <v>04-59350</v>
      </c>
      <c r="E140" s="8" t="str">
        <f t="shared" si="124"/>
        <v>06-59350</v>
      </c>
      <c r="F140" s="8" t="str">
        <f t="shared" si="124"/>
        <v>07-59350</v>
      </c>
      <c r="G140" s="8" t="str">
        <f t="shared" si="124"/>
        <v>08-59350</v>
      </c>
      <c r="H140" s="8" t="str">
        <f t="shared" si="124"/>
        <v>09-59350</v>
      </c>
      <c r="I140" s="8" t="str">
        <f t="shared" si="125"/>
        <v>10-59350</v>
      </c>
      <c r="J140" s="8" t="str">
        <f t="shared" si="125"/>
        <v>11-59350</v>
      </c>
      <c r="K140" s="8" t="str">
        <f t="shared" si="125"/>
        <v>12-59350</v>
      </c>
      <c r="L140" s="8" t="str">
        <f t="shared" si="125"/>
        <v>15-59350</v>
      </c>
      <c r="M140" s="8" t="str">
        <f t="shared" si="125"/>
        <v>16-59350</v>
      </c>
      <c r="N140" s="8"/>
      <c r="O140" s="8">
        <f t="shared" si="118"/>
        <v>59350</v>
      </c>
      <c r="P140" s="4"/>
      <c r="Q140" t="e">
        <f t="shared" si="119"/>
        <v>#NAME?</v>
      </c>
      <c r="S140" s="218" t="e">
        <f t="shared" si="111"/>
        <v>#REF!</v>
      </c>
      <c r="T140" s="218" t="e">
        <f t="shared" si="112"/>
        <v>#REF!</v>
      </c>
      <c r="U140" s="218" t="e">
        <f t="shared" si="113"/>
        <v>#REF!</v>
      </c>
      <c r="V140" s="83" t="e">
        <f t="shared" si="117"/>
        <v>#REF!</v>
      </c>
      <c r="X140" s="10" t="e">
        <f>'Unit Compare rollup'!O140</f>
        <v>#REF!</v>
      </c>
      <c r="Y140" s="10" t="e">
        <f>'Unit Compare rollup'!P140</f>
        <v>#REF!</v>
      </c>
      <c r="Z140" s="10" t="e">
        <f t="shared" si="120"/>
        <v>#REF!</v>
      </c>
      <c r="AA140" s="83" t="e">
        <f t="shared" si="121"/>
        <v>#REF!</v>
      </c>
      <c r="AC140" s="10" t="e">
        <f>'Unit Compare rollup'!Y140</f>
        <v>#REF!</v>
      </c>
      <c r="AD140" s="10" t="e">
        <f>'Unit Compare rollup'!Z140</f>
        <v>#REF!</v>
      </c>
      <c r="AE140" s="10" t="e">
        <f t="shared" si="114"/>
        <v>#REF!</v>
      </c>
      <c r="AF140" s="83" t="e">
        <f t="shared" si="122"/>
        <v>#REF!</v>
      </c>
      <c r="AH140" s="10" t="e">
        <f>'Unit Compare rollup'!AI140</f>
        <v>#REF!</v>
      </c>
      <c r="AI140" s="10" t="e">
        <f>'Unit Compare rollup'!AJ140</f>
        <v>#REF!</v>
      </c>
      <c r="AJ140" s="10" t="e">
        <f t="shared" si="115"/>
        <v>#REF!</v>
      </c>
      <c r="AK140" s="83" t="e">
        <f t="shared" si="123"/>
        <v>#REF!</v>
      </c>
      <c r="AM140" s="10" t="e">
        <f>'Unit Compare rollup'!AS140</f>
        <v>#REF!</v>
      </c>
      <c r="AN140" s="10" t="e">
        <f>'Unit Compare rollup'!AT140</f>
        <v>#REF!</v>
      </c>
      <c r="AO140" s="10" t="e">
        <f t="shared" si="116"/>
        <v>#REF!</v>
      </c>
      <c r="AP140" s="83" t="e">
        <f t="shared" si="104"/>
        <v>#REF!</v>
      </c>
      <c r="AR140" s="10" t="e">
        <f>'Unit Compare rollup'!BC140</f>
        <v>#REF!</v>
      </c>
      <c r="AS140" s="10" t="e">
        <f>'Unit Compare rollup'!BD140</f>
        <v>#REF!</v>
      </c>
      <c r="AT140" s="10" t="e">
        <f t="shared" si="105"/>
        <v>#REF!</v>
      </c>
      <c r="AU140" s="83" t="e">
        <f t="shared" si="106"/>
        <v>#REF!</v>
      </c>
      <c r="AW140" s="10" t="e">
        <f>'Unit Compare rollup'!BM140</f>
        <v>#REF!</v>
      </c>
      <c r="AX140" s="10" t="e">
        <f>'Unit Compare rollup'!BN140</f>
        <v>#REF!</v>
      </c>
      <c r="AY140" s="10" t="e">
        <f t="shared" si="107"/>
        <v>#REF!</v>
      </c>
      <c r="AZ140" s="83" t="e">
        <f t="shared" si="108"/>
        <v>#REF!</v>
      </c>
      <c r="BC140" s="26" t="e">
        <f>+T140-#REF!</f>
        <v>#REF!</v>
      </c>
    </row>
    <row r="141" spans="1:5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11" t="s">
        <v>45</v>
      </c>
      <c r="Q141" s="12"/>
      <c r="R141" s="13"/>
      <c r="S141" s="14" t="e">
        <f>SUM(S57:S140)</f>
        <v>#REF!</v>
      </c>
      <c r="T141" s="14" t="e">
        <f>SUM(T57:T140)</f>
        <v>#REF!</v>
      </c>
      <c r="U141" s="14" t="e">
        <f>SUM(U57:U140)</f>
        <v>#REF!</v>
      </c>
      <c r="V141" s="84" t="e">
        <f t="shared" si="117"/>
        <v>#REF!</v>
      </c>
      <c r="X141" s="14" t="e">
        <f>SUM(X57:X140)</f>
        <v>#REF!</v>
      </c>
      <c r="Y141" s="14" t="e">
        <f>SUM(Y57:Y140)</f>
        <v>#REF!</v>
      </c>
      <c r="Z141" s="14" t="e">
        <f>SUM(Z57:Z140)</f>
        <v>#REF!</v>
      </c>
      <c r="AA141" s="84" t="e">
        <f t="shared" si="121"/>
        <v>#REF!</v>
      </c>
      <c r="AC141" s="14" t="e">
        <f>SUM(AC57:AC140)</f>
        <v>#REF!</v>
      </c>
      <c r="AD141" s="14" t="e">
        <f>SUM(AD57:AD140)</f>
        <v>#REF!</v>
      </c>
      <c r="AE141" s="14" t="e">
        <f>SUM(AE57:AE140)</f>
        <v>#REF!</v>
      </c>
      <c r="AF141" s="84" t="e">
        <f t="shared" si="122"/>
        <v>#REF!</v>
      </c>
      <c r="AH141" s="14" t="e">
        <f>SUM(AH57:AH140)</f>
        <v>#REF!</v>
      </c>
      <c r="AI141" s="14" t="e">
        <f>SUM(AI57:AI140)</f>
        <v>#REF!</v>
      </c>
      <c r="AJ141" s="14" t="e">
        <f>SUM(AJ57:AJ140)</f>
        <v>#REF!</v>
      </c>
      <c r="AK141" s="84" t="e">
        <f t="shared" si="123"/>
        <v>#REF!</v>
      </c>
      <c r="AM141" s="14" t="e">
        <f>SUM(AM57:AM140)</f>
        <v>#REF!</v>
      </c>
      <c r="AN141" s="14" t="e">
        <f>SUM(AN57:AN140)</f>
        <v>#REF!</v>
      </c>
      <c r="AO141" s="14" t="e">
        <f>SUM(AO57:AO140)</f>
        <v>#REF!</v>
      </c>
      <c r="AP141" s="84" t="e">
        <f t="shared" si="104"/>
        <v>#REF!</v>
      </c>
      <c r="AR141" s="14" t="e">
        <f>SUM(AR57:AR140)</f>
        <v>#REF!</v>
      </c>
      <c r="AS141" s="14" t="e">
        <f>SUM(AS57:AS140)</f>
        <v>#REF!</v>
      </c>
      <c r="AT141" s="14" t="e">
        <f>SUM(AT57:AT140)</f>
        <v>#REF!</v>
      </c>
      <c r="AU141" s="84" t="e">
        <f t="shared" si="106"/>
        <v>#REF!</v>
      </c>
      <c r="AW141" s="14" t="e">
        <f>SUM(AW57:AW140)</f>
        <v>#REF!</v>
      </c>
      <c r="AX141" s="14" t="e">
        <f>SUM(AX57:AX140)</f>
        <v>#REF!</v>
      </c>
      <c r="AY141" s="14" t="e">
        <f>SUM(AY57:AY140)</f>
        <v>#REF!</v>
      </c>
      <c r="AZ141" s="84" t="e">
        <f t="shared" si="108"/>
        <v>#REF!</v>
      </c>
      <c r="BC141" s="26" t="e">
        <f>+T141-#REF!</f>
        <v>#REF!</v>
      </c>
    </row>
    <row r="142" spans="1:5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50"/>
      <c r="Q142" s="32"/>
      <c r="R142" s="32"/>
      <c r="S142" s="10"/>
      <c r="T142" s="10"/>
      <c r="U142" s="10"/>
      <c r="V142" s="83"/>
      <c r="W142" s="32"/>
      <c r="X142" s="10"/>
      <c r="Y142" s="10"/>
      <c r="Z142" s="10"/>
      <c r="AA142" s="83"/>
      <c r="AB142" s="32"/>
      <c r="AC142" s="10"/>
      <c r="AD142" s="10"/>
      <c r="AE142" s="10"/>
      <c r="AF142" s="83"/>
      <c r="AH142" s="10"/>
      <c r="AI142" s="10"/>
      <c r="AJ142" s="10"/>
      <c r="AK142" s="83"/>
      <c r="AM142" s="10"/>
      <c r="AN142" s="10"/>
      <c r="AO142" s="10"/>
      <c r="AP142" s="83"/>
      <c r="AR142" s="10"/>
      <c r="AS142" s="10"/>
      <c r="AT142" s="10"/>
      <c r="AU142" s="83"/>
      <c r="AW142" s="10"/>
      <c r="AX142" s="10"/>
      <c r="AY142" s="10"/>
      <c r="AZ142" s="83"/>
    </row>
    <row r="143" spans="1:55" outlineLevel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4" t="s">
        <v>125</v>
      </c>
      <c r="S143" s="46"/>
      <c r="T143" s="46"/>
      <c r="U143" s="46"/>
      <c r="V143" s="86"/>
      <c r="W143" s="46"/>
      <c r="X143" s="46"/>
      <c r="Y143" s="46"/>
      <c r="Z143" s="10"/>
      <c r="AA143" s="86"/>
      <c r="AB143" s="46"/>
      <c r="AC143" s="46"/>
      <c r="AD143" s="10"/>
      <c r="AE143" s="10"/>
      <c r="AF143" s="83"/>
      <c r="AH143" s="46"/>
      <c r="AI143" s="46"/>
      <c r="AJ143" s="10"/>
      <c r="AK143" s="83"/>
      <c r="AM143" s="46"/>
      <c r="AN143" s="46"/>
      <c r="AO143" s="10"/>
      <c r="AP143" s="83"/>
      <c r="AR143" s="46"/>
      <c r="AS143" s="46"/>
      <c r="AT143" s="10"/>
      <c r="AU143" s="83"/>
      <c r="AW143" s="46"/>
      <c r="AX143" s="46"/>
      <c r="AY143" s="10"/>
      <c r="AZ143" s="83"/>
    </row>
    <row r="144" spans="1:55" outlineLevel="1">
      <c r="A144" s="63">
        <v>53350</v>
      </c>
      <c r="B144" s="8" t="str">
        <f t="shared" ref="B144:H145" si="126">CONCATENATE("0",B$8,"-",$A144)</f>
        <v>01-53350</v>
      </c>
      <c r="C144" s="8" t="str">
        <f t="shared" si="126"/>
        <v>02-53350</v>
      </c>
      <c r="D144" s="8" t="str">
        <f t="shared" si="126"/>
        <v>04-53350</v>
      </c>
      <c r="E144" s="8" t="str">
        <f t="shared" si="126"/>
        <v>06-53350</v>
      </c>
      <c r="F144" s="8" t="str">
        <f t="shared" si="126"/>
        <v>07-53350</v>
      </c>
      <c r="G144" s="8" t="str">
        <f t="shared" si="126"/>
        <v>08-53350</v>
      </c>
      <c r="H144" s="8" t="str">
        <f t="shared" si="126"/>
        <v>09-53350</v>
      </c>
      <c r="I144" s="8" t="str">
        <f t="shared" ref="I144:M145" si="127">CONCATENATE(I$8,"-",$A144)</f>
        <v>10-53350</v>
      </c>
      <c r="J144" s="8" t="str">
        <f t="shared" si="127"/>
        <v>11-53350</v>
      </c>
      <c r="K144" s="8" t="str">
        <f t="shared" si="127"/>
        <v>12-53350</v>
      </c>
      <c r="L144" s="8" t="str">
        <f t="shared" si="127"/>
        <v>15-53350</v>
      </c>
      <c r="M144" s="8" t="str">
        <f t="shared" si="127"/>
        <v>16-53350</v>
      </c>
      <c r="N144" s="8"/>
      <c r="O144" s="8">
        <f>+A144</f>
        <v>53350</v>
      </c>
      <c r="P144" s="4"/>
      <c r="Q144" t="e">
        <f>VLOOKUP(O144,LookupB,2,FALSE)</f>
        <v>#NAME?</v>
      </c>
      <c r="S144" s="218" t="e">
        <f t="shared" ref="S144:S145" si="128">+X144+AC144+AH144+AM144+AR144+AW144</f>
        <v>#REF!</v>
      </c>
      <c r="T144" s="218" t="e">
        <f t="shared" ref="T144:T145" si="129">+Y144+AD144+AI144+AN144+AS144+AX144</f>
        <v>#REF!</v>
      </c>
      <c r="U144" s="218" t="e">
        <f t="shared" ref="U144:U145" si="130">+T144-S144</f>
        <v>#REF!</v>
      </c>
      <c r="V144" s="83" t="e">
        <f>IF(S144+T144=0,0,IF(S144=0,"    100.0%",IF(U144=0,"      0.0%",+U144/S144)))</f>
        <v>#REF!</v>
      </c>
      <c r="X144" s="10" t="e">
        <f>'Unit Compare rollup'!O144</f>
        <v>#REF!</v>
      </c>
      <c r="Y144" s="10" t="e">
        <f>'Unit Compare rollup'!P144</f>
        <v>#REF!</v>
      </c>
      <c r="Z144" s="10" t="e">
        <f>+Y144-X144</f>
        <v>#REF!</v>
      </c>
      <c r="AA144" s="83" t="e">
        <f>IF(X144+Y144=0,0,IF(X144=0,"    100.0%",IF(Z144=0,"      0.0%",+Z144/X144)))</f>
        <v>#REF!</v>
      </c>
      <c r="AC144" s="10" t="e">
        <f>'Unit Compare rollup'!Y144</f>
        <v>#REF!</v>
      </c>
      <c r="AD144" s="10" t="e">
        <f>'Unit Compare rollup'!Z144</f>
        <v>#REF!</v>
      </c>
      <c r="AE144" s="10" t="e">
        <f>+AD144-AC144</f>
        <v>#REF!</v>
      </c>
      <c r="AF144" s="83" t="e">
        <f>IF(AC144+AD144=0,0,IF(AC144=0,"    100.0%",IF(AE144=0,"      0.0%",+AE144/AC144)))</f>
        <v>#REF!</v>
      </c>
      <c r="AH144" s="10" t="e">
        <f>'Unit Compare rollup'!AI144</f>
        <v>#REF!</v>
      </c>
      <c r="AI144" s="10" t="e">
        <f>'Unit Compare rollup'!AJ144</f>
        <v>#REF!</v>
      </c>
      <c r="AJ144" s="10" t="e">
        <f>+AI144-AH144</f>
        <v>#REF!</v>
      </c>
      <c r="AK144" s="83" t="e">
        <f>IF(AH144+AI144=0,0,IF(AH144=0,"    100.0%",IF(AJ144=0,"      0.0%",+AJ144/AH144)))</f>
        <v>#REF!</v>
      </c>
      <c r="AM144" s="10" t="e">
        <f>'Unit Compare rollup'!AS144</f>
        <v>#REF!</v>
      </c>
      <c r="AN144" s="10" t="e">
        <f>'Unit Compare rollup'!AT144</f>
        <v>#REF!</v>
      </c>
      <c r="AO144" s="10" t="e">
        <f>+AN144-AM144</f>
        <v>#REF!</v>
      </c>
      <c r="AP144" s="83" t="e">
        <f>IF(AM144+AN144=0,0,IF(AM144=0,"    100.0%",IF(AO144=0,"      0.0%",+AO144/AM144)))</f>
        <v>#REF!</v>
      </c>
      <c r="AR144" s="10" t="e">
        <f>'Unit Compare rollup'!BC144</f>
        <v>#REF!</v>
      </c>
      <c r="AS144" s="10" t="e">
        <f>'Unit Compare rollup'!BD144</f>
        <v>#REF!</v>
      </c>
      <c r="AT144" s="10" t="e">
        <f>+AS144-AR144</f>
        <v>#REF!</v>
      </c>
      <c r="AU144" s="83" t="e">
        <f>IF(AR144+AS144=0,0,IF(AR144=0,"    100.0%",IF(AT144=0,"      0.0%",+AT144/AR144)))</f>
        <v>#REF!</v>
      </c>
      <c r="AW144" s="10" t="e">
        <f>'Unit Compare rollup'!BM144</f>
        <v>#REF!</v>
      </c>
      <c r="AX144" s="10" t="e">
        <f>'Unit Compare rollup'!BN144</f>
        <v>#REF!</v>
      </c>
      <c r="AY144" s="10" t="e">
        <f>+AX144-AW144</f>
        <v>#REF!</v>
      </c>
      <c r="AZ144" s="83" t="e">
        <f>IF(AW144+AX144=0,0,IF(AW144=0,"    100.0%",IF(AY144=0,"      0.0%",+AY144/AW144)))</f>
        <v>#REF!</v>
      </c>
    </row>
    <row r="145" spans="1:52" outlineLevel="1">
      <c r="A145" s="63">
        <v>57850</v>
      </c>
      <c r="B145" s="8" t="str">
        <f t="shared" si="126"/>
        <v>01-57850</v>
      </c>
      <c r="C145" s="8" t="str">
        <f t="shared" si="126"/>
        <v>02-57850</v>
      </c>
      <c r="D145" s="8" t="str">
        <f t="shared" si="126"/>
        <v>04-57850</v>
      </c>
      <c r="E145" s="8" t="str">
        <f t="shared" si="126"/>
        <v>06-57850</v>
      </c>
      <c r="F145" s="8" t="str">
        <f t="shared" si="126"/>
        <v>07-57850</v>
      </c>
      <c r="G145" s="8" t="str">
        <f t="shared" si="126"/>
        <v>08-57850</v>
      </c>
      <c r="H145" s="8" t="str">
        <f t="shared" si="126"/>
        <v>09-57850</v>
      </c>
      <c r="I145" s="8" t="str">
        <f t="shared" si="127"/>
        <v>10-57850</v>
      </c>
      <c r="J145" s="8" t="str">
        <f t="shared" si="127"/>
        <v>11-57850</v>
      </c>
      <c r="K145" s="8" t="str">
        <f t="shared" si="127"/>
        <v>12-57850</v>
      </c>
      <c r="L145" s="8" t="str">
        <f t="shared" si="127"/>
        <v>15-57850</v>
      </c>
      <c r="M145" s="8" t="str">
        <f t="shared" si="127"/>
        <v>16-57850</v>
      </c>
      <c r="N145" s="8"/>
      <c r="O145" s="8">
        <f>+A145</f>
        <v>57850</v>
      </c>
      <c r="P145" s="4"/>
      <c r="Q145" t="e">
        <f>VLOOKUP(O145,LookupB,2,FALSE)</f>
        <v>#NAME?</v>
      </c>
      <c r="S145" s="218" t="e">
        <f t="shared" si="128"/>
        <v>#REF!</v>
      </c>
      <c r="T145" s="218" t="e">
        <f t="shared" si="129"/>
        <v>#REF!</v>
      </c>
      <c r="U145" s="218" t="e">
        <f t="shared" si="130"/>
        <v>#REF!</v>
      </c>
      <c r="V145" s="83" t="e">
        <f>IF(S145+T145=0,0,IF(S145=0,"    100.0%",IF(U145=0,"      0.0%",+U145/S145)))</f>
        <v>#REF!</v>
      </c>
      <c r="X145" s="10" t="e">
        <f>'Unit Compare rollup'!O145</f>
        <v>#REF!</v>
      </c>
      <c r="Y145" s="10" t="e">
        <f>'Unit Compare rollup'!P145</f>
        <v>#REF!</v>
      </c>
      <c r="Z145" s="10" t="e">
        <f>+Y145-X145</f>
        <v>#REF!</v>
      </c>
      <c r="AA145" s="83" t="e">
        <f>IF(X145+Y145=0,0,IF(X145=0,"    100.0%",IF(Z145=0,"      0.0%",+Z145/X145)))</f>
        <v>#REF!</v>
      </c>
      <c r="AC145" s="10" t="e">
        <f>'Unit Compare rollup'!Y145</f>
        <v>#REF!</v>
      </c>
      <c r="AD145" s="10" t="e">
        <f>'Unit Compare rollup'!Z145</f>
        <v>#REF!</v>
      </c>
      <c r="AE145" s="10" t="e">
        <f>+AD145-AC145</f>
        <v>#REF!</v>
      </c>
      <c r="AF145" s="83" t="e">
        <f>IF(AC145+AD145=0,0,IF(AC145=0,"    100.0%",IF(AE145=0,"      0.0%",+AE145/AC145)))</f>
        <v>#REF!</v>
      </c>
      <c r="AH145" s="10" t="e">
        <f>'Unit Compare rollup'!AI145</f>
        <v>#REF!</v>
      </c>
      <c r="AI145" s="10" t="e">
        <f>'Unit Compare rollup'!AJ145</f>
        <v>#REF!</v>
      </c>
      <c r="AJ145" s="10" t="e">
        <f>+AI145-AH145</f>
        <v>#REF!</v>
      </c>
      <c r="AK145" s="83" t="e">
        <f>IF(AH145+AI145=0,0,IF(AH145=0,"    100.0%",IF(AJ145=0,"      0.0%",+AJ145/AH145)))</f>
        <v>#REF!</v>
      </c>
      <c r="AM145" s="10" t="e">
        <f>'Unit Compare rollup'!AS145</f>
        <v>#REF!</v>
      </c>
      <c r="AN145" s="10" t="e">
        <f>'Unit Compare rollup'!AT145</f>
        <v>#REF!</v>
      </c>
      <c r="AO145" s="10" t="e">
        <f>+AN145-AM145</f>
        <v>#REF!</v>
      </c>
      <c r="AP145" s="83" t="e">
        <f>IF(AM145+AN145=0,0,IF(AM145=0,"    100.0%",IF(AO145=0,"      0.0%",+AO145/AM145)))</f>
        <v>#REF!</v>
      </c>
      <c r="AR145" s="10" t="e">
        <f>'Unit Compare rollup'!BC145</f>
        <v>#REF!</v>
      </c>
      <c r="AS145" s="10" t="e">
        <f>'Unit Compare rollup'!BD145</f>
        <v>#REF!</v>
      </c>
      <c r="AT145" s="10" t="e">
        <f>+AS145-AR145</f>
        <v>#REF!</v>
      </c>
      <c r="AU145" s="83" t="e">
        <f>IF(AR145+AS145=0,0,IF(AR145=0,"    100.0%",IF(AT145=0,"      0.0%",+AT145/AR145)))</f>
        <v>#REF!</v>
      </c>
      <c r="AW145" s="10" t="e">
        <f>'Unit Compare rollup'!BM145</f>
        <v>#REF!</v>
      </c>
      <c r="AX145" s="10" t="e">
        <f>'Unit Compare rollup'!BN145</f>
        <v>#REF!</v>
      </c>
      <c r="AY145" s="10" t="e">
        <f>+AX145-AW145</f>
        <v>#REF!</v>
      </c>
      <c r="AZ145" s="83" t="e">
        <f>IF(AW145+AX145=0,0,IF(AW145=0,"    100.0%",IF(AY145=0,"      0.0%",+AY145/AW145)))</f>
        <v>#REF!</v>
      </c>
    </row>
    <row r="146" spans="1:5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11" t="s">
        <v>125</v>
      </c>
      <c r="Q146" s="12"/>
      <c r="R146" s="13"/>
      <c r="S146" s="14" t="e">
        <f>SUM(S143:S145)</f>
        <v>#REF!</v>
      </c>
      <c r="T146" s="14" t="e">
        <f>SUM(T143:T145)</f>
        <v>#REF!</v>
      </c>
      <c r="U146" s="14" t="e">
        <f>SUM(U143:U145)</f>
        <v>#REF!</v>
      </c>
      <c r="V146" s="84" t="e">
        <f>IF(S146+T146=0,0,IF(S146=0,"    100.0%",IF(U146=0,"      0.0%",+U146/S146)))</f>
        <v>#REF!</v>
      </c>
      <c r="X146" s="14" t="e">
        <f>SUM(X143:X145)</f>
        <v>#REF!</v>
      </c>
      <c r="Y146" s="14" t="e">
        <f>SUM(Y143:Y145)</f>
        <v>#REF!</v>
      </c>
      <c r="Z146" s="14" t="e">
        <f>SUM(Z143:Z145)</f>
        <v>#REF!</v>
      </c>
      <c r="AA146" s="84" t="e">
        <f>IF(X146+Y146=0,0,IF(X146=0,"    100.0%",IF(Z146=0,"      0.0%",+Z146/X146)))</f>
        <v>#REF!</v>
      </c>
      <c r="AC146" s="14" t="e">
        <f>SUM(AC143:AC145)</f>
        <v>#REF!</v>
      </c>
      <c r="AD146" s="14" t="e">
        <f>SUM(AD143:AD145)</f>
        <v>#REF!</v>
      </c>
      <c r="AE146" s="14" t="e">
        <f>SUM(AE143:AE145)</f>
        <v>#REF!</v>
      </c>
      <c r="AF146" s="84" t="e">
        <f>IF(AC146+AD146=0,0,IF(AC146=0,"    100.0%",IF(AE146=0,"      0.0%",+AE146/AC146)))</f>
        <v>#REF!</v>
      </c>
      <c r="AH146" s="14" t="e">
        <f>SUM(AH143:AH145)</f>
        <v>#REF!</v>
      </c>
      <c r="AI146" s="14" t="e">
        <f>SUM(AI143:AI145)</f>
        <v>#REF!</v>
      </c>
      <c r="AJ146" s="14" t="e">
        <f>SUM(AJ143:AJ145)</f>
        <v>#REF!</v>
      </c>
      <c r="AK146" s="84" t="e">
        <f>IF(AH146+AI146=0,0,IF(AH146=0,"    100.0%",IF(AJ146=0,"      0.0%",+AJ146/AH146)))</f>
        <v>#REF!</v>
      </c>
      <c r="AM146" s="14" t="e">
        <f>SUM(AM143:AM145)</f>
        <v>#REF!</v>
      </c>
      <c r="AN146" s="14" t="e">
        <f>SUM(AN143:AN145)</f>
        <v>#REF!</v>
      </c>
      <c r="AO146" s="14" t="e">
        <f>SUM(AO143:AO145)</f>
        <v>#REF!</v>
      </c>
      <c r="AP146" s="84" t="e">
        <f>IF(AM146+AN146=0,0,IF(AM146=0,"    100.0%",IF(AO146=0,"      0.0%",+AO146/AM146)))</f>
        <v>#REF!</v>
      </c>
      <c r="AR146" s="14" t="e">
        <f>SUM(AR143:AR145)</f>
        <v>#REF!</v>
      </c>
      <c r="AS146" s="14" t="e">
        <f>SUM(AS143:AS145)</f>
        <v>#REF!</v>
      </c>
      <c r="AT146" s="14" t="e">
        <f>SUM(AT143:AT145)</f>
        <v>#REF!</v>
      </c>
      <c r="AU146" s="84" t="e">
        <f>IF(AR146+AS146=0,0,IF(AR146=0,"    100.0%",IF(AT146=0,"      0.0%",+AT146/AR146)))</f>
        <v>#REF!</v>
      </c>
      <c r="AW146" s="14" t="e">
        <f>SUM(AW143:AW145)</f>
        <v>#REF!</v>
      </c>
      <c r="AX146" s="14" t="e">
        <f>SUM(AX143:AX145)</f>
        <v>#REF!</v>
      </c>
      <c r="AY146" s="14" t="e">
        <f>SUM(AY143:AY145)</f>
        <v>#REF!</v>
      </c>
      <c r="AZ146" s="84" t="e">
        <f>IF(AW146+AX146=0,0,IF(AW146=0,"    100.0%",IF(AY146=0,"      0.0%",+AY146/AW146)))</f>
        <v>#REF!</v>
      </c>
    </row>
    <row r="147" spans="1:5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50"/>
      <c r="Q147" s="32"/>
      <c r="R147" s="32"/>
      <c r="S147" s="10"/>
      <c r="T147" s="10"/>
      <c r="U147" s="10"/>
      <c r="V147" s="83"/>
      <c r="W147" s="32"/>
      <c r="X147" s="10"/>
      <c r="Y147" s="10"/>
      <c r="Z147" s="10"/>
      <c r="AA147" s="83"/>
      <c r="AB147" s="32"/>
      <c r="AC147" s="10"/>
      <c r="AD147" s="10"/>
      <c r="AE147" s="10"/>
      <c r="AF147" s="83"/>
      <c r="AH147" s="10"/>
      <c r="AI147" s="10"/>
      <c r="AJ147" s="10"/>
      <c r="AK147" s="83"/>
      <c r="AM147" s="10"/>
      <c r="AN147" s="10"/>
      <c r="AO147" s="10"/>
      <c r="AP147" s="83"/>
      <c r="AR147" s="10"/>
      <c r="AS147" s="10"/>
      <c r="AT147" s="10"/>
      <c r="AU147" s="83"/>
      <c r="AW147" s="10"/>
      <c r="AX147" s="10"/>
      <c r="AY147" s="10"/>
      <c r="AZ147" s="83"/>
    </row>
    <row r="148" spans="1:5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11" t="s">
        <v>177</v>
      </c>
      <c r="Q148" s="12"/>
      <c r="R148" s="13"/>
      <c r="S148" s="14" t="e">
        <f>+S54+S141+S146</f>
        <v>#REF!</v>
      </c>
      <c r="T148" s="14" t="e">
        <f>+T54+T141+T146</f>
        <v>#REF!</v>
      </c>
      <c r="U148" s="14" t="e">
        <f>+U54+U141+U146</f>
        <v>#REF!</v>
      </c>
      <c r="V148" s="84" t="e">
        <f>IF(S148+T148=0,0,IF(S148=0,"    100.0%",IF(U148=0,"      0.0%",+U148/S148)))</f>
        <v>#REF!</v>
      </c>
      <c r="X148" s="14" t="e">
        <f>+X54+X141+X146</f>
        <v>#REF!</v>
      </c>
      <c r="Y148" s="14" t="e">
        <f>+Y54+Y141+Y146</f>
        <v>#REF!</v>
      </c>
      <c r="Z148" s="14" t="e">
        <f>+Z54+Z141+Z146</f>
        <v>#REF!</v>
      </c>
      <c r="AA148" s="84" t="e">
        <f>IF(X148+Y148=0,0,IF(X148=0,"    100.0%",IF(Z148=0,"      0.0%",+Z148/X148)))</f>
        <v>#REF!</v>
      </c>
      <c r="AC148" s="14" t="e">
        <f>+AC54+AC141+AC146</f>
        <v>#REF!</v>
      </c>
      <c r="AD148" s="14" t="e">
        <f>+AD54+AD141+AD146</f>
        <v>#REF!</v>
      </c>
      <c r="AE148" s="14" t="e">
        <f>+AE54+AE141+AE146</f>
        <v>#REF!</v>
      </c>
      <c r="AF148" s="84" t="e">
        <f>IF(AC148+AD148=0,0,IF(AC148=0,"    100.0%",IF(AE148=0,"      0.0%",+AE148/AC148)))</f>
        <v>#REF!</v>
      </c>
      <c r="AH148" s="14" t="e">
        <f>+AH54+AH141+AH146</f>
        <v>#REF!</v>
      </c>
      <c r="AI148" s="14" t="e">
        <f>+AI54+AI141+AI146</f>
        <v>#REF!</v>
      </c>
      <c r="AJ148" s="14" t="e">
        <f>+AJ54+AJ141+AJ146</f>
        <v>#REF!</v>
      </c>
      <c r="AK148" s="84" t="e">
        <f>IF(AH148+AI148=0,0,IF(AH148=0,"    100.0%",IF(AJ148=0,"      0.0%",+AJ148/AH148)))</f>
        <v>#REF!</v>
      </c>
      <c r="AM148" s="14" t="e">
        <f>+AM54+AM141+AM146</f>
        <v>#REF!</v>
      </c>
      <c r="AN148" s="14" t="e">
        <f>+AN54+AN141+AN146</f>
        <v>#REF!</v>
      </c>
      <c r="AO148" s="14" t="e">
        <f>+AO54+AO141+AO146</f>
        <v>#REF!</v>
      </c>
      <c r="AP148" s="84" t="e">
        <f>IF(AM148+AN148=0,0,IF(AM148=0,"    100.0%",IF(AO148=0,"      0.0%",+AO148/AM148)))</f>
        <v>#REF!</v>
      </c>
      <c r="AR148" s="14" t="e">
        <f>+AR54+AR141+AR146</f>
        <v>#REF!</v>
      </c>
      <c r="AS148" s="14" t="e">
        <f>+AS54+AS141+AS146</f>
        <v>#REF!</v>
      </c>
      <c r="AT148" s="14" t="e">
        <f>+AT54+AT141+AT146</f>
        <v>#REF!</v>
      </c>
      <c r="AU148" s="84" t="e">
        <f>IF(AR148+AS148=0,0,IF(AR148=0,"    100.0%",IF(AT148=0,"      0.0%",+AT148/AR148)))</f>
        <v>#REF!</v>
      </c>
      <c r="AW148" s="14" t="e">
        <f>+AW54+AW141+AW146</f>
        <v>#REF!</v>
      </c>
      <c r="AX148" s="14" t="e">
        <f>+AX54+AX141+AX146</f>
        <v>#REF!</v>
      </c>
      <c r="AY148" s="14" t="e">
        <f>+AY54+AY141+AY146</f>
        <v>#REF!</v>
      </c>
      <c r="AZ148" s="84" t="e">
        <f>IF(AW148+AX148=0,0,IF(AW148=0,"    100.0%",IF(AY148=0,"      0.0%",+AY148/AW148)))</f>
        <v>#REF!</v>
      </c>
    </row>
    <row r="149" spans="1:5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4"/>
      <c r="S149" s="6"/>
      <c r="T149" s="6"/>
      <c r="U149" s="6"/>
      <c r="V149" s="82"/>
      <c r="X149" s="6"/>
      <c r="Y149" s="6"/>
      <c r="Z149" s="6"/>
      <c r="AA149" s="82"/>
      <c r="AC149" s="6"/>
      <c r="AD149" s="6"/>
      <c r="AE149" s="6"/>
      <c r="AF149" s="82"/>
      <c r="AH149" s="6"/>
      <c r="AI149" s="6"/>
      <c r="AJ149" s="6"/>
      <c r="AK149" s="82"/>
      <c r="AM149" s="6"/>
      <c r="AN149" s="6"/>
      <c r="AO149" s="6"/>
      <c r="AP149" s="82"/>
      <c r="AR149" s="6"/>
      <c r="AS149" s="6"/>
      <c r="AT149" s="6"/>
      <c r="AU149" s="82"/>
      <c r="AW149" s="6"/>
      <c r="AX149" s="6"/>
      <c r="AY149" s="6"/>
      <c r="AZ149" s="82"/>
    </row>
    <row r="150" spans="1:52" outlineLevel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4" t="s">
        <v>93</v>
      </c>
      <c r="S150" s="6"/>
      <c r="T150" s="6"/>
      <c r="U150" s="6"/>
      <c r="V150" s="82"/>
      <c r="X150" s="6"/>
      <c r="Y150" s="6"/>
      <c r="Z150" s="6"/>
      <c r="AA150" s="82"/>
      <c r="AC150" s="6"/>
      <c r="AD150" s="6"/>
      <c r="AE150" s="6"/>
      <c r="AF150" s="82"/>
      <c r="AH150" s="6"/>
      <c r="AI150" s="6"/>
      <c r="AJ150" s="6"/>
      <c r="AK150" s="82"/>
      <c r="AM150" s="6"/>
      <c r="AN150" s="6"/>
      <c r="AO150" s="6"/>
      <c r="AP150" s="82"/>
      <c r="AR150" s="6"/>
      <c r="AS150" s="6"/>
      <c r="AT150" s="6"/>
      <c r="AU150" s="82"/>
      <c r="AW150" s="6"/>
      <c r="AX150" s="6"/>
      <c r="AY150" s="6"/>
      <c r="AZ150" s="82"/>
    </row>
    <row r="151" spans="1:52" outlineLevel="1">
      <c r="A151" s="8">
        <v>52750</v>
      </c>
      <c r="B151" s="8" t="str">
        <f t="shared" ref="B151:H151" si="131">CONCATENATE("0",B$8,"-",$A151)</f>
        <v>01-52750</v>
      </c>
      <c r="C151" s="8" t="str">
        <f t="shared" si="131"/>
        <v>02-52750</v>
      </c>
      <c r="D151" s="8" t="str">
        <f t="shared" si="131"/>
        <v>04-52750</v>
      </c>
      <c r="E151" s="8" t="str">
        <f t="shared" si="131"/>
        <v>06-52750</v>
      </c>
      <c r="F151" s="8" t="str">
        <f t="shared" si="131"/>
        <v>07-52750</v>
      </c>
      <c r="G151" s="8" t="str">
        <f t="shared" si="131"/>
        <v>08-52750</v>
      </c>
      <c r="H151" s="8" t="str">
        <f t="shared" si="131"/>
        <v>09-52750</v>
      </c>
      <c r="I151" s="8" t="str">
        <f>CONCATENATE(I$8,"-",$A151)</f>
        <v>10-52750</v>
      </c>
      <c r="J151" s="8" t="str">
        <f>CONCATENATE(J$8,"-",$A151)</f>
        <v>11-52750</v>
      </c>
      <c r="K151" s="8" t="str">
        <f>CONCATENATE(K$8,"-",$A151)</f>
        <v>12-52750</v>
      </c>
      <c r="L151" s="8" t="str">
        <f>CONCATENATE(L$8,"-",$A151)</f>
        <v>15-52750</v>
      </c>
      <c r="M151" s="8" t="str">
        <f>CONCATENATE(M$8,"-",$A151)</f>
        <v>16-52750</v>
      </c>
      <c r="N151" s="8"/>
      <c r="O151" s="8">
        <f>+A151</f>
        <v>52750</v>
      </c>
      <c r="P151" s="4"/>
      <c r="Q151" t="e">
        <f>VLOOKUP(A151,LookupB,2,FALSE)</f>
        <v>#NAME?</v>
      </c>
      <c r="S151" s="218" t="e">
        <f>+X151+AC151+AH151+AM151+AR151+AW151</f>
        <v>#REF!</v>
      </c>
      <c r="T151" s="218" t="e">
        <f>+Y151+AD151+AI151+AN151+AS151+AX151</f>
        <v>#REF!</v>
      </c>
      <c r="U151" s="218" t="e">
        <f t="shared" ref="U151" si="132">+T151-S151</f>
        <v>#REF!</v>
      </c>
      <c r="V151" s="83" t="e">
        <f>IF(S151+T151=0,0,IF(S151=0,"    100.0%",IF(U151=0,"      0.0%",+U151/S151)))</f>
        <v>#REF!</v>
      </c>
      <c r="X151" s="10" t="e">
        <f>'Unit Compare rollup'!O151</f>
        <v>#REF!</v>
      </c>
      <c r="Y151" s="10" t="e">
        <f>'Unit Compare rollup'!P151</f>
        <v>#REF!</v>
      </c>
      <c r="Z151" s="10" t="e">
        <f>+Y151-X151</f>
        <v>#REF!</v>
      </c>
      <c r="AA151" s="83" t="e">
        <f>IF(X151+Y151=0,0,IF(X151=0,"    100.0%",IF(Z151=0,"      0.0%",+Z151/X151)))</f>
        <v>#REF!</v>
      </c>
      <c r="AC151" s="10" t="e">
        <f>'Unit Compare rollup'!Y151</f>
        <v>#REF!</v>
      </c>
      <c r="AD151" s="10" t="e">
        <f>'Unit Compare rollup'!Z151</f>
        <v>#REF!</v>
      </c>
      <c r="AE151" s="10" t="e">
        <f>+AD151-AC151</f>
        <v>#REF!</v>
      </c>
      <c r="AF151" s="83" t="e">
        <f>IF(AC151+AD151=0,0,IF(AC151=0,"    100.0%",IF(AE151=0,"      0.0%",+AE151/AC151)))</f>
        <v>#REF!</v>
      </c>
      <c r="AH151" s="10" t="e">
        <f>'Unit Compare rollup'!AI151</f>
        <v>#REF!</v>
      </c>
      <c r="AI151" s="10" t="e">
        <f>'Unit Compare rollup'!AJ151</f>
        <v>#REF!</v>
      </c>
      <c r="AJ151" s="10" t="e">
        <f>+AI151-AH151</f>
        <v>#REF!</v>
      </c>
      <c r="AK151" s="83" t="e">
        <f>IF(AH151+AI151=0,0,IF(AH151=0,"    100.0%",IF(AJ151=0,"      0.0%",+AJ151/AH151)))</f>
        <v>#REF!</v>
      </c>
      <c r="AM151" s="10" t="e">
        <f>'Unit Compare rollup'!AS151</f>
        <v>#REF!</v>
      </c>
      <c r="AN151" s="10" t="e">
        <f>'Unit Compare rollup'!AT151</f>
        <v>#REF!</v>
      </c>
      <c r="AO151" s="10" t="e">
        <f>+AN151-AM151</f>
        <v>#REF!</v>
      </c>
      <c r="AP151" s="83" t="e">
        <f>IF(AM151+AN151=0,0,IF(AM151=0,"    100.0%",IF(AO151=0,"      0.0%",+AO151/AM151)))</f>
        <v>#REF!</v>
      </c>
      <c r="AR151" s="10" t="e">
        <f>'Unit Compare rollup'!BC151</f>
        <v>#REF!</v>
      </c>
      <c r="AS151" s="10" t="e">
        <f>'Unit Compare rollup'!BD151</f>
        <v>#REF!</v>
      </c>
      <c r="AT151" s="10" t="e">
        <f>+AS151-AR151</f>
        <v>#REF!</v>
      </c>
      <c r="AU151" s="83" t="e">
        <f>IF(AR151+AS151=0,0,IF(AR151=0,"    100.0%",IF(AT151=0,"      0.0%",+AT151/AR151)))</f>
        <v>#REF!</v>
      </c>
      <c r="AW151" s="10" t="e">
        <f>'Unit Compare rollup'!BM151</f>
        <v>#REF!</v>
      </c>
      <c r="AX151" s="10" t="e">
        <f>'Unit Compare rollup'!BN151</f>
        <v>#REF!</v>
      </c>
      <c r="AY151" s="10" t="e">
        <f>+AX151-AW151</f>
        <v>#REF!</v>
      </c>
      <c r="AZ151" s="83" t="e">
        <f>IF(AW151+AX151=0,0,IF(AW151=0,"    100.0%",IF(AY151=0,"      0.0%",+AY151/AW151)))</f>
        <v>#REF!</v>
      </c>
    </row>
    <row r="152" spans="1: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11" t="s">
        <v>93</v>
      </c>
      <c r="Q152" s="12"/>
      <c r="R152" s="13"/>
      <c r="S152" s="14" t="e">
        <f>SUM(S150:S151)</f>
        <v>#REF!</v>
      </c>
      <c r="T152" s="14" t="e">
        <f>SUM(T150:T151)</f>
        <v>#REF!</v>
      </c>
      <c r="U152" s="14" t="e">
        <f>SUM(U150:U151)</f>
        <v>#REF!</v>
      </c>
      <c r="V152" s="84" t="e">
        <f>IF(S152+T152=0,0,IF(S152=0,"    100.0%",IF(U152=0,"      0.0%",+U152/S152)))</f>
        <v>#REF!</v>
      </c>
      <c r="X152" s="14" t="e">
        <f>SUM(X150:X151)</f>
        <v>#REF!</v>
      </c>
      <c r="Y152" s="14" t="e">
        <f>SUM(Y150:Y151)</f>
        <v>#REF!</v>
      </c>
      <c r="Z152" s="14" t="e">
        <f>SUM(Z150:Z151)</f>
        <v>#REF!</v>
      </c>
      <c r="AA152" s="84" t="e">
        <f>IF(X152+Y152=0,0,IF(X152=0,"    100.0%",IF(Z152=0,"      0.0%",+Z152/X152)))</f>
        <v>#REF!</v>
      </c>
      <c r="AC152" s="14" t="e">
        <f>SUM(AC150:AC151)</f>
        <v>#REF!</v>
      </c>
      <c r="AD152" s="14" t="e">
        <f>SUM(AD150:AD151)</f>
        <v>#REF!</v>
      </c>
      <c r="AE152" s="14" t="e">
        <f>SUM(AE150:AE151)</f>
        <v>#REF!</v>
      </c>
      <c r="AF152" s="84" t="e">
        <f>IF(AC152+AD152=0,0,IF(AC152=0,"    100.0%",IF(AE152=0,"      0.0%",+AE152/AC152)))</f>
        <v>#REF!</v>
      </c>
      <c r="AH152" s="14" t="e">
        <f>SUM(AH150:AH151)</f>
        <v>#REF!</v>
      </c>
      <c r="AI152" s="14" t="e">
        <f>SUM(AI150:AI151)</f>
        <v>#REF!</v>
      </c>
      <c r="AJ152" s="14" t="e">
        <f>SUM(AJ150:AJ151)</f>
        <v>#REF!</v>
      </c>
      <c r="AK152" s="84" t="e">
        <f>IF(AH152+AI152=0,0,IF(AH152=0,"    100.0%",IF(AJ152=0,"      0.0%",+AJ152/AH152)))</f>
        <v>#REF!</v>
      </c>
      <c r="AM152" s="14" t="e">
        <f>SUM(AM150:AM151)</f>
        <v>#REF!</v>
      </c>
      <c r="AN152" s="14" t="e">
        <f>SUM(AN150:AN151)</f>
        <v>#REF!</v>
      </c>
      <c r="AO152" s="14" t="e">
        <f>SUM(AO150:AO151)</f>
        <v>#REF!</v>
      </c>
      <c r="AP152" s="84" t="e">
        <f>IF(AM152+AN152=0,0,IF(AM152=0,"    100.0%",IF(AO152=0,"      0.0%",+AO152/AM152)))</f>
        <v>#REF!</v>
      </c>
      <c r="AR152" s="14" t="e">
        <f>SUM(AR150:AR151)</f>
        <v>#REF!</v>
      </c>
      <c r="AS152" s="14" t="e">
        <f>SUM(AS150:AS151)</f>
        <v>#REF!</v>
      </c>
      <c r="AT152" s="14" t="e">
        <f>SUM(AT150:AT151)</f>
        <v>#REF!</v>
      </c>
      <c r="AU152" s="84" t="e">
        <f>IF(AR152+AS152=0,0,IF(AR152=0,"    100.0%",IF(AT152=0,"      0.0%",+AT152/AR152)))</f>
        <v>#REF!</v>
      </c>
      <c r="AW152" s="14" t="e">
        <f>SUM(AW150:AW151)</f>
        <v>#REF!</v>
      </c>
      <c r="AX152" s="14" t="e">
        <f>SUM(AX150:AX151)</f>
        <v>#REF!</v>
      </c>
      <c r="AY152" s="14" t="e">
        <f>SUM(AY150:AY151)</f>
        <v>#REF!</v>
      </c>
      <c r="AZ152" s="84" t="e">
        <f>IF(AW152+AX152=0,0,IF(AW152=0,"    100.0%",IF(AY152=0,"      0.0%",+AY152/AW152)))</f>
        <v>#REF!</v>
      </c>
    </row>
    <row r="153" spans="1:5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4"/>
      <c r="S153" s="6"/>
      <c r="T153" s="6"/>
      <c r="U153" s="6"/>
      <c r="V153" s="82"/>
      <c r="X153" s="6"/>
      <c r="Y153" s="6"/>
      <c r="Z153" s="6"/>
      <c r="AA153" s="82"/>
      <c r="AC153" s="6"/>
      <c r="AD153" s="6"/>
      <c r="AE153" s="6"/>
      <c r="AF153" s="82"/>
      <c r="AH153" s="6"/>
      <c r="AI153" s="6"/>
      <c r="AJ153" s="6"/>
      <c r="AK153" s="82"/>
      <c r="AM153" s="6"/>
      <c r="AN153" s="6"/>
      <c r="AO153" s="6"/>
      <c r="AP153" s="82"/>
      <c r="AR153" s="6"/>
      <c r="AS153" s="6"/>
      <c r="AT153" s="6"/>
      <c r="AU153" s="82"/>
      <c r="AW153" s="6"/>
      <c r="AX153" s="6"/>
      <c r="AY153" s="6"/>
      <c r="AZ153" s="82"/>
    </row>
    <row r="154" spans="1:5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11" t="s">
        <v>189</v>
      </c>
      <c r="Q154" s="16"/>
      <c r="R154" s="17"/>
      <c r="S154" s="14" t="e">
        <f>+S148+S152</f>
        <v>#REF!</v>
      </c>
      <c r="T154" s="14" t="e">
        <f>+T148+T152</f>
        <v>#REF!</v>
      </c>
      <c r="U154" s="14" t="e">
        <f>+U148+U152</f>
        <v>#REF!</v>
      </c>
      <c r="V154" s="84" t="e">
        <f>IF(S154+T154=0,0,IF(S154=0,"    100.0%",IF(U154=0,"      0.0%",+U154/S154)))</f>
        <v>#REF!</v>
      </c>
      <c r="W154" s="17"/>
      <c r="X154" s="14" t="e">
        <f>+X148+X152</f>
        <v>#REF!</v>
      </c>
      <c r="Y154" s="14" t="e">
        <f>+Y148+Y152</f>
        <v>#REF!</v>
      </c>
      <c r="Z154" s="14" t="e">
        <f>+Z148+Z152</f>
        <v>#REF!</v>
      </c>
      <c r="AA154" s="84" t="e">
        <f>IF(X154+Y154=0,0,IF(X154=0,"    100.0%",IF(Z154=0,"      0.0%",+Z154/X154)))</f>
        <v>#REF!</v>
      </c>
      <c r="AB154" s="17"/>
      <c r="AC154" s="14" t="e">
        <f>+AC148+AC152</f>
        <v>#REF!</v>
      </c>
      <c r="AD154" s="14" t="e">
        <f>+AD148+AD152</f>
        <v>#REF!</v>
      </c>
      <c r="AE154" s="14" t="e">
        <f>+AE148+AE152</f>
        <v>#REF!</v>
      </c>
      <c r="AF154" s="84" t="e">
        <f>IF(AC154+AD154=0,0,IF(AC154=0,"    100.0%",IF(AE154=0,"      0.0%",+AE154/AC154)))</f>
        <v>#REF!</v>
      </c>
      <c r="AH154" s="14" t="e">
        <f>+AH148+AH152</f>
        <v>#REF!</v>
      </c>
      <c r="AI154" s="14" t="e">
        <f>+AI148+AI152</f>
        <v>#REF!</v>
      </c>
      <c r="AJ154" s="14" t="e">
        <f>+AJ148+AJ152</f>
        <v>#REF!</v>
      </c>
      <c r="AK154" s="84" t="e">
        <f>IF(AH154+AI154=0,0,IF(AH154=0,"    100.0%",IF(AJ154=0,"      0.0%",+AJ154/AH154)))</f>
        <v>#REF!</v>
      </c>
      <c r="AM154" s="14" t="e">
        <f>+AM148+AM152</f>
        <v>#REF!</v>
      </c>
      <c r="AN154" s="14" t="e">
        <f>+AN148+AN152</f>
        <v>#REF!</v>
      </c>
      <c r="AO154" s="14" t="e">
        <f>+AO148+AO152</f>
        <v>#REF!</v>
      </c>
      <c r="AP154" s="84" t="e">
        <f>IF(AM154+AN154=0,0,IF(AM154=0,"    100.0%",IF(AO154=0,"      0.0%",+AO154/AM154)))</f>
        <v>#REF!</v>
      </c>
      <c r="AR154" s="14" t="e">
        <f>+AR148+AR152</f>
        <v>#REF!</v>
      </c>
      <c r="AS154" s="14" t="e">
        <f>+AS148+AS152</f>
        <v>#REF!</v>
      </c>
      <c r="AT154" s="14" t="e">
        <f>+AT148+AT152</f>
        <v>#REF!</v>
      </c>
      <c r="AU154" s="84" t="e">
        <f>IF(AR154+AS154=0,0,IF(AR154=0,"    100.0%",IF(AT154=0,"      0.0%",+AT154/AR154)))</f>
        <v>#REF!</v>
      </c>
      <c r="AW154" s="14" t="e">
        <f>+AW148+AW152</f>
        <v>#REF!</v>
      </c>
      <c r="AX154" s="14" t="e">
        <f>+AX148+AX152</f>
        <v>#REF!</v>
      </c>
      <c r="AY154" s="14" t="e">
        <f>+AY148+AY152</f>
        <v>#REF!</v>
      </c>
      <c r="AZ154" s="84" t="e">
        <f>IF(AW154+AX154=0,0,IF(AW154=0,"    100.0%",IF(AY154=0,"      0.0%",+AY154/AW154)))</f>
        <v>#REF!</v>
      </c>
    </row>
    <row r="155" spans="1:5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4"/>
      <c r="S155" s="6"/>
      <c r="T155" s="6"/>
      <c r="U155" s="159"/>
      <c r="V155" s="260"/>
      <c r="X155" s="6"/>
      <c r="Y155" s="6"/>
      <c r="Z155" s="6"/>
      <c r="AA155" s="82"/>
      <c r="AC155" s="6"/>
      <c r="AD155" s="6"/>
      <c r="AE155" s="6"/>
      <c r="AF155" s="82"/>
      <c r="AH155" s="6"/>
      <c r="AI155" s="6"/>
      <c r="AJ155" s="6"/>
      <c r="AK155" s="82"/>
      <c r="AM155" s="6"/>
      <c r="AN155" s="6"/>
      <c r="AO155" s="6"/>
      <c r="AP155" s="82"/>
      <c r="AR155" s="6"/>
      <c r="AS155" s="6"/>
      <c r="AT155" s="6"/>
      <c r="AU155" s="82"/>
      <c r="AW155" s="6"/>
      <c r="AX155" s="6"/>
      <c r="AY155" s="6"/>
      <c r="AZ155" s="82"/>
    </row>
    <row r="156" spans="1:5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11" t="s">
        <v>187</v>
      </c>
      <c r="Q156" s="16"/>
      <c r="R156" s="17"/>
      <c r="S156" s="18" t="e">
        <f>+S42-S154</f>
        <v>#REF!</v>
      </c>
      <c r="T156" s="18" t="e">
        <f>+T42-T154</f>
        <v>#REF!</v>
      </c>
      <c r="U156" s="18" t="e">
        <f>+U42-U154</f>
        <v>#REF!</v>
      </c>
      <c r="V156" s="84" t="e">
        <f>IF(S156+T156=0,0,IF(S156=0,"    100.0%",IF(U156=0,"      0.0%",+U156/S156)))</f>
        <v>#REF!</v>
      </c>
      <c r="W156" s="17"/>
      <c r="X156" s="18" t="e">
        <f>+X42-X154</f>
        <v>#REF!</v>
      </c>
      <c r="Y156" s="18" t="e">
        <f>+Y42-Y154</f>
        <v>#REF!</v>
      </c>
      <c r="Z156" s="18" t="e">
        <f>+Z42-Z154</f>
        <v>#REF!</v>
      </c>
      <c r="AA156" s="84" t="e">
        <f>IF(X156+Y156=0,0,IF(X156=0,"    100.0%",IF(Z156=0,"      0.0%",+Z156/X156)))</f>
        <v>#REF!</v>
      </c>
      <c r="AB156" s="17"/>
      <c r="AC156" s="18" t="e">
        <f>+AC42-AC154</f>
        <v>#REF!</v>
      </c>
      <c r="AD156" s="18" t="e">
        <f>+AD42-AD154</f>
        <v>#REF!</v>
      </c>
      <c r="AE156" s="18" t="e">
        <f>+AE42-AE154</f>
        <v>#REF!</v>
      </c>
      <c r="AF156" s="84" t="e">
        <f>IF(AC156+AD156=0,0,IF(AC156=0,"    100.0%",IF(AE156=0,"      0.0%",+AE156/AC156)))</f>
        <v>#REF!</v>
      </c>
      <c r="AH156" s="18" t="e">
        <f>+AH42-AH154</f>
        <v>#REF!</v>
      </c>
      <c r="AI156" s="18" t="e">
        <f>+AI42-AI154</f>
        <v>#REF!</v>
      </c>
      <c r="AJ156" s="18" t="e">
        <f>+AJ42-AJ154</f>
        <v>#REF!</v>
      </c>
      <c r="AK156" s="84" t="e">
        <f>IF(AH156+AI156=0,0,IF(AH156=0,"    100.0%",IF(AJ156=0,"      0.0%",+AJ156/AH156)))</f>
        <v>#REF!</v>
      </c>
      <c r="AM156" s="18" t="e">
        <f>+AM42-AM154</f>
        <v>#REF!</v>
      </c>
      <c r="AN156" s="18" t="e">
        <f>+AN42-AN154</f>
        <v>#REF!</v>
      </c>
      <c r="AO156" s="18" t="e">
        <f>+AO42-AO154</f>
        <v>#REF!</v>
      </c>
      <c r="AP156" s="84" t="e">
        <f>IF(AM156+AN156=0,0,IF(AM156=0,"    100.0%",IF(AO156=0,"      0.0%",+AO156/AM156)))</f>
        <v>#REF!</v>
      </c>
      <c r="AR156" s="18" t="e">
        <f>+AR42-AR154</f>
        <v>#REF!</v>
      </c>
      <c r="AS156" s="18" t="e">
        <f>+AS42-AS154</f>
        <v>#REF!</v>
      </c>
      <c r="AT156" s="18" t="e">
        <f>+AT42-AT154</f>
        <v>#REF!</v>
      </c>
      <c r="AU156" s="84" t="e">
        <f>IF(AR156+AS156=0,0,IF(AR156=0,"    100.0%",IF(AT156=0,"      0.0%",+AT156/AR156)))</f>
        <v>#REF!</v>
      </c>
      <c r="AW156" s="18" t="e">
        <f>+AW42-AW154</f>
        <v>#REF!</v>
      </c>
      <c r="AX156" s="18" t="e">
        <f>+AX42-AX154</f>
        <v>#REF!</v>
      </c>
      <c r="AY156" s="18" t="e">
        <f>+AY42-AY154</f>
        <v>#REF!</v>
      </c>
      <c r="AZ156" s="84" t="e">
        <f>IF(AW156+AX156=0,0,IF(AW156=0,"    100.0%",IF(AY156=0,"      0.0%",+AY156/AW156)))</f>
        <v>#REF!</v>
      </c>
    </row>
    <row r="157" spans="1:5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19"/>
      <c r="Q157" s="20"/>
      <c r="R157" s="20"/>
      <c r="S157" s="21"/>
      <c r="T157" s="21"/>
      <c r="U157" s="21"/>
      <c r="V157" s="85"/>
      <c r="W157" s="20"/>
      <c r="X157" s="21"/>
      <c r="Y157" s="21"/>
      <c r="Z157" s="21"/>
      <c r="AA157" s="85"/>
      <c r="AB157" s="20"/>
      <c r="AC157" s="21"/>
      <c r="AD157" s="21"/>
      <c r="AE157" s="21"/>
      <c r="AF157" s="85"/>
      <c r="AH157" s="21"/>
      <c r="AI157" s="21"/>
      <c r="AJ157" s="21"/>
      <c r="AK157" s="85"/>
      <c r="AM157" s="21"/>
      <c r="AN157" s="21"/>
      <c r="AO157" s="21"/>
      <c r="AP157" s="85"/>
      <c r="AR157" s="21"/>
      <c r="AS157" s="21"/>
      <c r="AT157" s="21"/>
      <c r="AU157" s="85"/>
      <c r="AW157" s="21"/>
      <c r="AX157" s="21"/>
      <c r="AY157" s="21"/>
      <c r="AZ157" s="85"/>
    </row>
    <row r="158" spans="1:52" s="196" customFormat="1">
      <c r="A158" s="197"/>
      <c r="B158" s="197"/>
      <c r="C158" s="197"/>
      <c r="D158" s="197"/>
      <c r="E158" s="197"/>
      <c r="F158" s="197"/>
      <c r="G158" s="197"/>
      <c r="H158" s="197"/>
      <c r="I158" s="197"/>
      <c r="J158" s="197"/>
      <c r="K158" s="197"/>
      <c r="L158" s="197"/>
      <c r="M158" s="197"/>
      <c r="N158" s="197"/>
      <c r="O158" s="197"/>
      <c r="P158" s="257" t="str">
        <f>+'Comparison Summary - Actual'!C141</f>
        <v>Reserve - County-wide CAD Project</v>
      </c>
      <c r="Q158" s="258"/>
      <c r="R158" s="258"/>
      <c r="S158" s="218" t="e">
        <f t="shared" ref="S158:U162" si="133">+X158+AC158+AH158+AM158</f>
        <v>#REF!</v>
      </c>
      <c r="T158" s="218" t="e">
        <f t="shared" si="133"/>
        <v>#REF!</v>
      </c>
      <c r="U158" s="218">
        <f t="shared" si="133"/>
        <v>0</v>
      </c>
      <c r="V158" s="259"/>
      <c r="W158" s="258"/>
      <c r="X158" s="218" t="e">
        <f>+'Unit Compare rollup'!O158</f>
        <v>#REF!</v>
      </c>
      <c r="Y158" s="218" t="e">
        <f>+'Unit Compare rollup'!P158</f>
        <v>#REF!</v>
      </c>
      <c r="Z158" s="218"/>
      <c r="AA158" s="259"/>
      <c r="AB158" s="258"/>
      <c r="AC158" s="218" t="e">
        <f>+'Unit Compare rollup'!Y158</f>
        <v>#REF!</v>
      </c>
      <c r="AD158" s="218" t="e">
        <f>+'Unit Compare rollup'!Z158</f>
        <v>#REF!</v>
      </c>
      <c r="AE158" s="218"/>
      <c r="AF158" s="259"/>
      <c r="AH158" s="218" t="e">
        <f>+'Unit Compare rollup'!AI158</f>
        <v>#REF!</v>
      </c>
      <c r="AI158" s="218" t="e">
        <f>+'Unit Compare rollup'!AJ158</f>
        <v>#REF!</v>
      </c>
      <c r="AJ158" s="218"/>
      <c r="AK158" s="259"/>
      <c r="AM158" s="259" t="e">
        <f>+'Unit Compare rollup'!AS158</f>
        <v>#REF!</v>
      </c>
      <c r="AN158" s="259" t="e">
        <f>+'Unit Compare rollup'!AT158</f>
        <v>#REF!</v>
      </c>
      <c r="AO158" s="218"/>
      <c r="AP158" s="259"/>
      <c r="AR158" s="259" t="e">
        <f>+'Unit Compare rollup'!AX158</f>
        <v>#REF!</v>
      </c>
      <c r="AS158" s="259" t="e">
        <f>+'Unit Compare rollup'!AY158</f>
        <v>#REF!</v>
      </c>
      <c r="AT158" s="218"/>
      <c r="AU158" s="259"/>
      <c r="AW158" s="259" t="e">
        <f>+'Unit Compare rollup'!BC158</f>
        <v>#REF!</v>
      </c>
      <c r="AX158" s="259" t="e">
        <f>+'Unit Compare rollup'!BD158</f>
        <v>#REF!</v>
      </c>
      <c r="AY158" s="218"/>
      <c r="AZ158" s="259"/>
    </row>
    <row r="159" spans="1:52" s="196" customFormat="1">
      <c r="A159" s="197"/>
      <c r="B159" s="197"/>
      <c r="C159" s="197"/>
      <c r="D159" s="197"/>
      <c r="E159" s="197"/>
      <c r="F159" s="197"/>
      <c r="G159" s="197"/>
      <c r="H159" s="197"/>
      <c r="I159" s="197"/>
      <c r="J159" s="197"/>
      <c r="K159" s="197"/>
      <c r="L159" s="197"/>
      <c r="M159" s="197"/>
      <c r="N159" s="197"/>
      <c r="O159" s="197"/>
      <c r="P159" s="257" t="str">
        <f>+'Comparison Summary - Actual'!C142</f>
        <v>Reserve - Building Construction</v>
      </c>
      <c r="Q159" s="258"/>
      <c r="R159" s="258"/>
      <c r="S159" s="218" t="e">
        <f t="shared" si="133"/>
        <v>#REF!</v>
      </c>
      <c r="T159" s="218" t="e">
        <f t="shared" si="133"/>
        <v>#REF!</v>
      </c>
      <c r="U159" s="218">
        <f t="shared" si="133"/>
        <v>0</v>
      </c>
      <c r="V159" s="259"/>
      <c r="W159" s="258"/>
      <c r="X159" s="218" t="e">
        <f>+'Unit Compare rollup'!O159</f>
        <v>#REF!</v>
      </c>
      <c r="Y159" s="218" t="e">
        <f>+'Unit Compare rollup'!P159</f>
        <v>#REF!</v>
      </c>
      <c r="Z159" s="218"/>
      <c r="AA159" s="259"/>
      <c r="AB159" s="258"/>
      <c r="AC159" s="218" t="e">
        <f>+'Unit Compare rollup'!Y159</f>
        <v>#REF!</v>
      </c>
      <c r="AD159" s="218" t="e">
        <f>+'Unit Compare rollup'!Z159</f>
        <v>#REF!</v>
      </c>
      <c r="AE159" s="218"/>
      <c r="AF159" s="259"/>
      <c r="AH159" s="218" t="e">
        <f>+'Unit Compare rollup'!AI159</f>
        <v>#REF!</v>
      </c>
      <c r="AI159" s="218" t="e">
        <f>+'Unit Compare rollup'!AJ159</f>
        <v>#REF!</v>
      </c>
      <c r="AJ159" s="218"/>
      <c r="AK159" s="259"/>
      <c r="AM159" s="259" t="e">
        <f>+'Unit Compare rollup'!AS159</f>
        <v>#REF!</v>
      </c>
      <c r="AN159" s="259" t="e">
        <f>+'Unit Compare rollup'!AT159</f>
        <v>#REF!</v>
      </c>
      <c r="AO159" s="218"/>
      <c r="AP159" s="259"/>
      <c r="AR159" s="259" t="e">
        <f>+'Unit Compare rollup'!AX159</f>
        <v>#REF!</v>
      </c>
      <c r="AS159" s="259" t="e">
        <f>+'Unit Compare rollup'!AY159</f>
        <v>#REF!</v>
      </c>
      <c r="AT159" s="218"/>
      <c r="AU159" s="259"/>
      <c r="AW159" s="259" t="e">
        <f>+'Unit Compare rollup'!BC159</f>
        <v>#REF!</v>
      </c>
      <c r="AX159" s="259" t="e">
        <f>+'Unit Compare rollup'!BD159</f>
        <v>#REF!</v>
      </c>
      <c r="AY159" s="218"/>
      <c r="AZ159" s="259"/>
    </row>
    <row r="160" spans="1:52" s="196" customFormat="1">
      <c r="A160" s="197"/>
      <c r="B160" s="197"/>
      <c r="C160" s="197"/>
      <c r="D160" s="197"/>
      <c r="E160" s="197"/>
      <c r="F160" s="197"/>
      <c r="G160" s="197"/>
      <c r="H160" s="197"/>
      <c r="I160" s="197"/>
      <c r="J160" s="197"/>
      <c r="K160" s="197"/>
      <c r="L160" s="197"/>
      <c r="M160" s="197"/>
      <c r="N160" s="197"/>
      <c r="O160" s="197"/>
      <c r="P160" s="257" t="str">
        <f>+'Comparison Summary - Actual'!C143</f>
        <v>Tri-County MHMR CSU payments</v>
      </c>
      <c r="Q160" s="258"/>
      <c r="R160" s="258"/>
      <c r="S160" s="218" t="e">
        <f t="shared" si="133"/>
        <v>#REF!</v>
      </c>
      <c r="T160" s="218" t="e">
        <f t="shared" si="133"/>
        <v>#REF!</v>
      </c>
      <c r="U160" s="218">
        <f t="shared" si="133"/>
        <v>0</v>
      </c>
      <c r="V160" s="259"/>
      <c r="W160" s="258"/>
      <c r="X160" s="218" t="e">
        <f>+'Unit Compare rollup'!O160</f>
        <v>#REF!</v>
      </c>
      <c r="Y160" s="218" t="e">
        <f>+'Unit Compare rollup'!P160</f>
        <v>#REF!</v>
      </c>
      <c r="Z160" s="218"/>
      <c r="AA160" s="259"/>
      <c r="AB160" s="258"/>
      <c r="AC160" s="218" t="e">
        <f>+'Unit Compare rollup'!Y160</f>
        <v>#REF!</v>
      </c>
      <c r="AD160" s="218" t="e">
        <f>+'Unit Compare rollup'!Z160</f>
        <v>#REF!</v>
      </c>
      <c r="AE160" s="218"/>
      <c r="AF160" s="259"/>
      <c r="AH160" s="218" t="e">
        <f>+'Unit Compare rollup'!AI160</f>
        <v>#REF!</v>
      </c>
      <c r="AI160" s="218" t="e">
        <f>+'Unit Compare rollup'!AJ160</f>
        <v>#REF!</v>
      </c>
      <c r="AJ160" s="218"/>
      <c r="AK160" s="259"/>
      <c r="AM160" s="259" t="e">
        <f>+'Unit Compare rollup'!AS160</f>
        <v>#REF!</v>
      </c>
      <c r="AN160" s="259" t="e">
        <f>+'Unit Compare rollup'!AT160</f>
        <v>#REF!</v>
      </c>
      <c r="AO160" s="218"/>
      <c r="AP160" s="259"/>
      <c r="AR160" s="259" t="e">
        <f>+'Unit Compare rollup'!AX160</f>
        <v>#REF!</v>
      </c>
      <c r="AS160" s="259" t="e">
        <f>+'Unit Compare rollup'!AY160</f>
        <v>#REF!</v>
      </c>
      <c r="AT160" s="218"/>
      <c r="AU160" s="259"/>
      <c r="AW160" s="259" t="e">
        <f>+'Unit Compare rollup'!BC160</f>
        <v>#REF!</v>
      </c>
      <c r="AX160" s="259" t="e">
        <f>+'Unit Compare rollup'!BD160</f>
        <v>#REF!</v>
      </c>
      <c r="AY160" s="218"/>
      <c r="AZ160" s="259"/>
    </row>
    <row r="161" spans="1:52" s="196" customFormat="1">
      <c r="A161" s="197"/>
      <c r="B161" s="197"/>
      <c r="C161" s="197"/>
      <c r="D161" s="197"/>
      <c r="E161" s="197"/>
      <c r="F161" s="197"/>
      <c r="G161" s="197"/>
      <c r="H161" s="197"/>
      <c r="I161" s="197"/>
      <c r="J161" s="197"/>
      <c r="K161" s="197"/>
      <c r="L161" s="197"/>
      <c r="M161" s="197"/>
      <c r="N161" s="197"/>
      <c r="O161" s="197"/>
      <c r="P161" s="257" t="str">
        <f>+'Comparison Summary - Actual'!C144</f>
        <v>Repayment of Communication IT Project</v>
      </c>
      <c r="Q161" s="258"/>
      <c r="R161" s="258"/>
      <c r="S161" s="218" t="e">
        <f t="shared" si="133"/>
        <v>#REF!</v>
      </c>
      <c r="T161" s="218" t="e">
        <f t="shared" si="133"/>
        <v>#REF!</v>
      </c>
      <c r="U161" s="218">
        <f t="shared" si="133"/>
        <v>0</v>
      </c>
      <c r="V161" s="259"/>
      <c r="W161" s="258"/>
      <c r="X161" s="218" t="e">
        <f>+'Unit Compare rollup'!O161</f>
        <v>#REF!</v>
      </c>
      <c r="Y161" s="218" t="e">
        <f>+'Unit Compare rollup'!P161</f>
        <v>#REF!</v>
      </c>
      <c r="Z161" s="218"/>
      <c r="AA161" s="259"/>
      <c r="AB161" s="258"/>
      <c r="AC161" s="218" t="e">
        <f>+'Unit Compare rollup'!Y161</f>
        <v>#REF!</v>
      </c>
      <c r="AD161" s="218" t="e">
        <f>+'Unit Compare rollup'!Z161</f>
        <v>#REF!</v>
      </c>
      <c r="AE161" s="218"/>
      <c r="AF161" s="259"/>
      <c r="AH161" s="218" t="e">
        <f>+'Unit Compare rollup'!AI161</f>
        <v>#REF!</v>
      </c>
      <c r="AI161" s="218" t="e">
        <f>+'Unit Compare rollup'!AJ161</f>
        <v>#REF!</v>
      </c>
      <c r="AJ161" s="218"/>
      <c r="AK161" s="259"/>
      <c r="AM161" s="259" t="e">
        <f>+'Unit Compare rollup'!AS161</f>
        <v>#REF!</v>
      </c>
      <c r="AN161" s="259" t="e">
        <f>+'Unit Compare rollup'!AT161</f>
        <v>#REF!</v>
      </c>
      <c r="AO161" s="218"/>
      <c r="AP161" s="259"/>
      <c r="AR161" s="259" t="e">
        <f>+'Unit Compare rollup'!AX161</f>
        <v>#REF!</v>
      </c>
      <c r="AS161" s="259" t="e">
        <f>+'Unit Compare rollup'!AY161</f>
        <v>#REF!</v>
      </c>
      <c r="AT161" s="218"/>
      <c r="AU161" s="259"/>
      <c r="AW161" s="259" t="e">
        <f>+'Unit Compare rollup'!BC161</f>
        <v>#REF!</v>
      </c>
      <c r="AX161" s="259" t="e">
        <f>+'Unit Compare rollup'!BD161</f>
        <v>#REF!</v>
      </c>
      <c r="AY161" s="218"/>
      <c r="AZ161" s="259"/>
    </row>
    <row r="162" spans="1:52" s="196" customFormat="1">
      <c r="A162" s="197"/>
      <c r="B162" s="197"/>
      <c r="C162" s="197"/>
      <c r="D162" s="197"/>
      <c r="E162" s="197"/>
      <c r="F162" s="197"/>
      <c r="G162" s="197"/>
      <c r="H162" s="197"/>
      <c r="I162" s="197"/>
      <c r="J162" s="197"/>
      <c r="K162" s="197"/>
      <c r="L162" s="197"/>
      <c r="M162" s="197"/>
      <c r="N162" s="197"/>
      <c r="O162" s="197"/>
      <c r="P162" s="257" t="str">
        <f>+'Comparison Summary - Actual'!C145</f>
        <v>Extraordinary Items - Capital Purchases</v>
      </c>
      <c r="Q162" s="258"/>
      <c r="R162" s="258"/>
      <c r="S162" s="218" t="e">
        <f t="shared" si="133"/>
        <v>#REF!</v>
      </c>
      <c r="T162" s="218" t="e">
        <f t="shared" si="133"/>
        <v>#REF!</v>
      </c>
      <c r="U162" s="218">
        <f t="shared" si="133"/>
        <v>0</v>
      </c>
      <c r="V162" s="259"/>
      <c r="W162" s="258"/>
      <c r="X162" s="218" t="e">
        <f>+'Unit Compare rollup'!O162</f>
        <v>#REF!</v>
      </c>
      <c r="Y162" s="218" t="e">
        <f>+'Unit Compare rollup'!P162</f>
        <v>#REF!</v>
      </c>
      <c r="Z162" s="218"/>
      <c r="AA162" s="259"/>
      <c r="AB162" s="258"/>
      <c r="AC162" s="218" t="e">
        <f>+'Unit Compare rollup'!Y162</f>
        <v>#REF!</v>
      </c>
      <c r="AD162" s="218" t="e">
        <f>+'Unit Compare rollup'!Z162</f>
        <v>#REF!</v>
      </c>
      <c r="AE162" s="218"/>
      <c r="AF162" s="259"/>
      <c r="AH162" s="218" t="e">
        <f>+'Unit Compare rollup'!AI162</f>
        <v>#REF!</v>
      </c>
      <c r="AI162" s="218" t="e">
        <f>+'Unit Compare rollup'!AJ162</f>
        <v>#REF!</v>
      </c>
      <c r="AJ162" s="218"/>
      <c r="AK162" s="259"/>
      <c r="AM162" s="259" t="e">
        <f>+'Unit Compare rollup'!AS162</f>
        <v>#REF!</v>
      </c>
      <c r="AN162" s="259" t="e">
        <f>+'Unit Compare rollup'!AT162</f>
        <v>#REF!</v>
      </c>
      <c r="AO162" s="218"/>
      <c r="AP162" s="259"/>
      <c r="AR162" s="259" t="e">
        <f>+'Unit Compare rollup'!AX162</f>
        <v>#REF!</v>
      </c>
      <c r="AS162" s="259" t="e">
        <f>+'Unit Compare rollup'!AY162</f>
        <v>#REF!</v>
      </c>
      <c r="AT162" s="218"/>
      <c r="AU162" s="259"/>
      <c r="AW162" s="259" t="e">
        <f>+'Unit Compare rollup'!BC162</f>
        <v>#REF!</v>
      </c>
      <c r="AX162" s="259" t="e">
        <f>+'Unit Compare rollup'!BD162</f>
        <v>#REF!</v>
      </c>
      <c r="AY162" s="218"/>
      <c r="AZ162" s="259"/>
    </row>
    <row r="163" spans="1:52" s="196" customFormat="1">
      <c r="A163" s="197"/>
      <c r="B163" s="197"/>
      <c r="C163" s="197"/>
      <c r="D163" s="197"/>
      <c r="E163" s="197"/>
      <c r="F163" s="197"/>
      <c r="G163" s="197"/>
      <c r="H163" s="197"/>
      <c r="I163" s="197"/>
      <c r="J163" s="197"/>
      <c r="K163" s="197"/>
      <c r="L163" s="197"/>
      <c r="M163" s="197"/>
      <c r="N163" s="197"/>
      <c r="O163" s="197"/>
      <c r="P163" s="257">
        <f>+'Comparison Summary - Actual'!C146</f>
        <v>0</v>
      </c>
      <c r="Q163" s="258"/>
      <c r="R163" s="258"/>
      <c r="S163" s="218"/>
      <c r="T163" s="218"/>
      <c r="U163" s="218"/>
      <c r="V163" s="259"/>
      <c r="W163" s="258"/>
      <c r="X163" s="218"/>
      <c r="Y163" s="218"/>
      <c r="Z163" s="218"/>
      <c r="AA163" s="259"/>
      <c r="AB163" s="258"/>
      <c r="AC163" s="218"/>
      <c r="AD163" s="218"/>
      <c r="AE163" s="218"/>
      <c r="AF163" s="259"/>
      <c r="AH163" s="218"/>
      <c r="AI163" s="218"/>
      <c r="AJ163" s="218"/>
      <c r="AK163" s="259"/>
      <c r="AM163" s="259"/>
      <c r="AN163" s="259"/>
      <c r="AO163" s="218"/>
      <c r="AP163" s="259"/>
      <c r="AR163" s="259"/>
      <c r="AS163" s="259"/>
      <c r="AT163" s="218"/>
      <c r="AU163" s="259"/>
      <c r="AW163" s="259"/>
      <c r="AX163" s="259"/>
      <c r="AY163" s="218"/>
      <c r="AZ163" s="259"/>
    </row>
    <row r="164" spans="1:5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199" t="s">
        <v>230</v>
      </c>
      <c r="Q164" s="20"/>
      <c r="R164" s="20"/>
      <c r="S164" s="18" t="e">
        <f>+S156+SUM(S158:S163)</f>
        <v>#REF!</v>
      </c>
      <c r="T164" s="18" t="e">
        <f>+T156+SUM(T158:T163)</f>
        <v>#REF!</v>
      </c>
      <c r="U164" s="18" t="e">
        <f>+U156+SUM(U158:U163)</f>
        <v>#REF!</v>
      </c>
      <c r="V164" s="84" t="e">
        <f>IF(S164+T164=0,0,IF(S164=0,"    100.0%",IF(U164=0,"      0.0%",+U164/S164)))</f>
        <v>#REF!</v>
      </c>
      <c r="W164" s="20"/>
      <c r="X164" s="18" t="e">
        <f>+X156+SUM(X158:X163)</f>
        <v>#REF!</v>
      </c>
      <c r="Y164" s="18" t="e">
        <f>+Y156+SUM(Y158:Y163)</f>
        <v>#REF!</v>
      </c>
      <c r="Z164" s="18" t="e">
        <f>+Z47-Z159</f>
        <v>#REF!</v>
      </c>
      <c r="AA164" s="84" t="e">
        <f>IF(X164+Y164=0,0,IF(X164=0,"    100.0%",IF(Z164=0,"      0.0%",+Z164/X164)))</f>
        <v>#REF!</v>
      </c>
      <c r="AB164" s="20"/>
      <c r="AC164" s="18" t="e">
        <f>+AC156+SUM(AC158:AC163)</f>
        <v>#REF!</v>
      </c>
      <c r="AD164" s="18" t="e">
        <f>+AD156+SUM(AD158:AD163)</f>
        <v>#REF!</v>
      </c>
      <c r="AE164" s="18" t="e">
        <f>+AE47-AE159</f>
        <v>#REF!</v>
      </c>
      <c r="AF164" s="84" t="e">
        <f>IF(AC164+AD164=0,0,IF(AC164=0,"    100.0%",IF(AE164=0,"      0.0%",+AE164/AC164)))</f>
        <v>#REF!</v>
      </c>
      <c r="AH164" s="18" t="e">
        <f>+AH156+SUM(AH158:AH163)</f>
        <v>#REF!</v>
      </c>
      <c r="AI164" s="18" t="e">
        <f>+AI156+SUM(AI158:AI163)</f>
        <v>#REF!</v>
      </c>
      <c r="AJ164" s="18" t="e">
        <f>+AJ47-AJ159</f>
        <v>#REF!</v>
      </c>
      <c r="AK164" s="84" t="e">
        <f>IF(AH164+AI164=0,0,IF(AH164=0,"    100.0%",IF(AJ164=0,"      0.0%",+AJ164/AH164)))</f>
        <v>#REF!</v>
      </c>
      <c r="AM164" s="18" t="e">
        <f>+AM156+SUM(AM158:AM163)</f>
        <v>#REF!</v>
      </c>
      <c r="AN164" s="18" t="e">
        <f>+AN156+SUM(AN158:AN163)</f>
        <v>#REF!</v>
      </c>
      <c r="AO164" s="18" t="e">
        <f>+AO47-AO159</f>
        <v>#REF!</v>
      </c>
      <c r="AP164" s="84" t="e">
        <f>IF(AM164+AN164=0,0,IF(AM164=0,"    100.0%",IF(AO164=0,"      0.0%",+AO164/AM164)))</f>
        <v>#REF!</v>
      </c>
      <c r="AR164" s="18" t="e">
        <f>+AR156+SUM(AR158:AR163)</f>
        <v>#REF!</v>
      </c>
      <c r="AS164" s="18" t="e">
        <f>+AS156+SUM(AS158:AS163)</f>
        <v>#REF!</v>
      </c>
      <c r="AT164" s="18" t="e">
        <f>+AT47-AT159</f>
        <v>#REF!</v>
      </c>
      <c r="AU164" s="84" t="e">
        <f>IF(AR164+AS164=0,0,IF(AR164=0,"    100.0%",IF(AT164=0,"      0.0%",+AT164/AR164)))</f>
        <v>#REF!</v>
      </c>
      <c r="AW164" s="18" t="e">
        <f>+AW156+SUM(AW158:AW163)</f>
        <v>#REF!</v>
      </c>
      <c r="AX164" s="18" t="e">
        <f>+AX156+SUM(AX158:AX163)</f>
        <v>#REF!</v>
      </c>
      <c r="AY164" s="18" t="e">
        <f>+AY47-AY159</f>
        <v>#REF!</v>
      </c>
      <c r="AZ164" s="84" t="e">
        <f>IF(AW164+AX164=0,0,IF(AW164=0,"    100.0%",IF(AY164=0,"      0.0%",+AY164/AW164)))</f>
        <v>#REF!</v>
      </c>
    </row>
    <row r="165" spans="1:52" s="25" customFormat="1">
      <c r="A165" s="219"/>
      <c r="B165" s="219"/>
      <c r="C165" s="219"/>
      <c r="D165" s="219"/>
      <c r="E165" s="219"/>
      <c r="F165" s="219"/>
      <c r="G165" s="219"/>
      <c r="H165" s="219"/>
      <c r="I165" s="219"/>
      <c r="J165" s="219"/>
      <c r="K165" s="219"/>
      <c r="L165" s="219"/>
      <c r="M165" s="219"/>
      <c r="N165" s="219"/>
      <c r="O165" s="219"/>
      <c r="P165" s="220"/>
      <c r="Q165" s="221"/>
      <c r="R165" s="221"/>
      <c r="S165" s="48"/>
      <c r="T165" s="48"/>
      <c r="U165" s="48"/>
      <c r="V165" s="222"/>
      <c r="W165" s="221"/>
      <c r="X165" s="48"/>
      <c r="Y165" s="48"/>
      <c r="Z165" s="48"/>
      <c r="AA165" s="222"/>
      <c r="AB165" s="221"/>
      <c r="AC165" s="48"/>
      <c r="AD165" s="48"/>
      <c r="AE165" s="48"/>
      <c r="AF165" s="222"/>
      <c r="AH165" s="48"/>
      <c r="AI165" s="48"/>
      <c r="AJ165" s="48"/>
      <c r="AK165" s="222"/>
      <c r="AM165" s="48"/>
      <c r="AN165" s="48"/>
      <c r="AO165" s="48"/>
      <c r="AP165" s="222"/>
      <c r="AR165" s="48"/>
      <c r="AS165" s="48"/>
      <c r="AT165" s="48"/>
      <c r="AU165" s="222"/>
      <c r="AW165" s="48"/>
      <c r="AX165" s="48"/>
      <c r="AY165" s="48"/>
      <c r="AZ165" s="222"/>
    </row>
    <row r="166" spans="1:52" s="88" customFormat="1" ht="14.25" customHeight="1">
      <c r="S166" s="88" t="e">
        <f>+S164-'Unit Compare rollup'!E164</f>
        <v>#REF!</v>
      </c>
      <c r="T166" s="88" t="e">
        <f>+T164-'Unit Compare rollup'!F164</f>
        <v>#REF!</v>
      </c>
      <c r="V166" s="223"/>
      <c r="X166" s="88" t="e">
        <f>+X164-'Unit Compare rollup'!O164</f>
        <v>#REF!</v>
      </c>
      <c r="Y166" s="88" t="e">
        <f>+Y164-'Unit Compare rollup'!P164</f>
        <v>#REF!</v>
      </c>
      <c r="AA166" s="223"/>
      <c r="AC166" s="88" t="e">
        <f>+AC164-'Unit Compare rollup'!Y164</f>
        <v>#REF!</v>
      </c>
      <c r="AD166" s="88" t="e">
        <f>+AD164-'Unit Compare rollup'!Z164</f>
        <v>#REF!</v>
      </c>
      <c r="AF166" s="223"/>
      <c r="AH166" s="88" t="e">
        <f>+AH164-'Unit Compare rollup'!AI164</f>
        <v>#REF!</v>
      </c>
      <c r="AI166" s="88" t="e">
        <f>+AI164-'Unit Compare rollup'!AJ164</f>
        <v>#REF!</v>
      </c>
      <c r="AK166" s="223"/>
      <c r="AM166" s="88" t="e">
        <f>+AM164-'Unit Compare rollup'!AS164</f>
        <v>#REF!</v>
      </c>
      <c r="AN166" s="88" t="e">
        <f>+AN164-'Unit Compare rollup'!AT164</f>
        <v>#REF!</v>
      </c>
      <c r="AP166" s="223"/>
      <c r="AR166" s="88" t="e">
        <f>+AR164-'Unit Compare rollup'!AX164</f>
        <v>#REF!</v>
      </c>
      <c r="AS166" s="88" t="e">
        <f>+AS164-'Unit Compare rollup'!AY164</f>
        <v>#REF!</v>
      </c>
      <c r="AU166" s="223"/>
      <c r="AW166" s="88" t="e">
        <f>+AW164-'Unit Compare rollup'!BC164</f>
        <v>#REF!</v>
      </c>
      <c r="AX166" s="88" t="e">
        <f>+AX164-'Unit Compare rollup'!BD164</f>
        <v>#REF!</v>
      </c>
      <c r="AZ166" s="223"/>
    </row>
    <row r="167" spans="1:52" ht="14.25" customHeight="1"/>
    <row r="168" spans="1:52" ht="14.25" customHeight="1"/>
    <row r="169" spans="1:52" ht="14.25" customHeight="1">
      <c r="AM169" s="88"/>
      <c r="AN169" s="88"/>
      <c r="AR169" s="88"/>
      <c r="AS169" s="88"/>
      <c r="AW169" s="88"/>
      <c r="AX169" s="88"/>
    </row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</sheetData>
  <mergeCells count="8">
    <mergeCell ref="AR7:AU7"/>
    <mergeCell ref="AW7:AZ7"/>
    <mergeCell ref="AM7:AP7"/>
    <mergeCell ref="P4:T4"/>
    <mergeCell ref="S7:V7"/>
    <mergeCell ref="X7:AA7"/>
    <mergeCell ref="AC7:AF7"/>
    <mergeCell ref="AH7:AK7"/>
  </mergeCells>
  <phoneticPr fontId="0" type="noConversion"/>
  <printOptions horizontalCentered="1" gridLines="1"/>
  <pageMargins left="0.18" right="0.18" top="0.5" bottom="0.8" header="0.25" footer="0.25"/>
  <pageSetup scale="44" fitToHeight="3" orientation="landscape" r:id="rId1"/>
  <headerFooter alignWithMargins="0">
    <oddFooter>&amp;L&amp;D   &amp;T&amp;C&amp;A&amp;R&amp;P of  &amp;N</oddFooter>
  </headerFooter>
  <rowBreaks count="1" manualBreakCount="1">
    <brk id="43" min="18" max="51" man="1"/>
  </rowBreaks>
  <colBreaks count="1" manualBreakCount="1">
    <brk id="38" min="9" max="15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tabColor rgb="FFC00000"/>
  </sheetPr>
  <dimension ref="A1:BU175"/>
  <sheetViews>
    <sheetView showZeros="0" view="pageBreakPreview" zoomScale="75" zoomScaleNormal="75" zoomScaleSheetLayoutView="75" workbookViewId="0">
      <pane xSplit="4" ySplit="8" topLeftCell="E9" activePane="bottomRight" state="frozen"/>
      <selection activeCell="E151" sqref="E151"/>
      <selection pane="topRight" activeCell="E151" sqref="E151"/>
      <selection pane="bottomLeft" activeCell="E151" sqref="E151"/>
      <selection pane="bottomRight" activeCell="J11" sqref="J11"/>
    </sheetView>
  </sheetViews>
  <sheetFormatPr defaultRowHeight="15.75" outlineLevelRow="1"/>
  <cols>
    <col min="1" max="1" width="6.125" bestFit="1" customWidth="1"/>
    <col min="2" max="2" width="4.125" customWidth="1"/>
    <col min="3" max="3" width="9.375" customWidth="1"/>
    <col min="4" max="4" width="34.625" customWidth="1"/>
    <col min="5" max="5" width="12.75" customWidth="1"/>
    <col min="6" max="6" width="14.875" bestFit="1" customWidth="1"/>
    <col min="7" max="7" width="12.75" customWidth="1"/>
    <col min="8" max="8" width="10.625" style="169" customWidth="1"/>
    <col min="9" max="9" width="4.75" style="81" customWidth="1"/>
    <col min="10" max="10" width="15.375" customWidth="1"/>
    <col min="11" max="11" width="14.875" bestFit="1" customWidth="1"/>
    <col min="12" max="12" width="12.75" customWidth="1"/>
    <col min="13" max="13" width="10.25" style="81" customWidth="1"/>
    <col min="14" max="14" width="2.625" customWidth="1"/>
    <col min="15" max="17" width="12.625" customWidth="1"/>
    <col min="18" max="18" width="10.5" style="81" customWidth="1"/>
    <col min="19" max="19" width="4.75" style="81" customWidth="1"/>
    <col min="20" max="20" width="15.375" customWidth="1"/>
    <col min="21" max="22" width="12.625" customWidth="1"/>
    <col min="23" max="23" width="10.375" style="81" customWidth="1"/>
    <col min="24" max="24" width="2.5" customWidth="1"/>
    <col min="25" max="27" width="12.625" customWidth="1"/>
    <col min="28" max="28" width="10.5" style="81" customWidth="1"/>
    <col min="29" max="29" width="4.75" style="81" customWidth="1"/>
    <col min="30" max="30" width="15.375" customWidth="1"/>
    <col min="31" max="32" width="12.625" customWidth="1"/>
    <col min="33" max="33" width="10.375" style="81" customWidth="1"/>
    <col min="34" max="34" width="2.625" customWidth="1"/>
    <col min="35" max="37" width="12.5" customWidth="1"/>
    <col min="38" max="38" width="10.25" style="81" customWidth="1"/>
    <col min="39" max="39" width="4.75" style="81" customWidth="1"/>
    <col min="40" max="40" width="15.375" customWidth="1"/>
    <col min="41" max="42" width="12.5" customWidth="1"/>
    <col min="43" max="43" width="10.625" style="81" customWidth="1"/>
    <col min="44" max="44" width="2.625" customWidth="1"/>
    <col min="45" max="47" width="11.75" customWidth="1"/>
    <col min="48" max="48" width="11.25" style="81" customWidth="1"/>
    <col min="49" max="49" width="4.75" style="81" customWidth="1"/>
    <col min="50" max="50" width="15.375" customWidth="1"/>
    <col min="51" max="52" width="11.75" customWidth="1"/>
    <col min="53" max="53" width="11.5" style="81" customWidth="1"/>
    <col min="54" max="54" width="2.625" customWidth="1"/>
    <col min="55" max="57" width="11.75" customWidth="1"/>
    <col min="58" max="58" width="11.25" style="81" customWidth="1"/>
    <col min="59" max="59" width="4.75" style="81" customWidth="1"/>
    <col min="60" max="60" width="15.375" customWidth="1"/>
    <col min="61" max="62" width="11.75" customWidth="1"/>
    <col min="63" max="63" width="11.5" style="81" customWidth="1"/>
    <col min="64" max="64" width="2.625" customWidth="1"/>
    <col min="65" max="67" width="11.75" customWidth="1"/>
    <col min="68" max="68" width="11.25" style="81" customWidth="1"/>
    <col min="69" max="69" width="4.75" style="81" customWidth="1"/>
    <col min="70" max="70" width="15.375" customWidth="1"/>
    <col min="71" max="72" width="11.75" customWidth="1"/>
    <col min="73" max="73" width="11.5" style="81" customWidth="1"/>
  </cols>
  <sheetData>
    <row r="1" spans="1:73">
      <c r="A1">
        <v>1</v>
      </c>
      <c r="B1">
        <f>+A1+1</f>
        <v>2</v>
      </c>
      <c r="C1">
        <f t="shared" ref="C1:BA1" si="0">+B1+1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f t="shared" si="0"/>
        <v>7</v>
      </c>
      <c r="H1">
        <f t="shared" si="0"/>
        <v>8</v>
      </c>
      <c r="I1">
        <f t="shared" si="0"/>
        <v>9</v>
      </c>
      <c r="J1">
        <f t="shared" si="0"/>
        <v>10</v>
      </c>
      <c r="K1">
        <f t="shared" si="0"/>
        <v>11</v>
      </c>
      <c r="L1">
        <f t="shared" si="0"/>
        <v>12</v>
      </c>
      <c r="M1">
        <f t="shared" si="0"/>
        <v>13</v>
      </c>
      <c r="N1">
        <f t="shared" si="0"/>
        <v>14</v>
      </c>
      <c r="O1">
        <f t="shared" si="0"/>
        <v>15</v>
      </c>
      <c r="P1">
        <f t="shared" si="0"/>
        <v>16</v>
      </c>
      <c r="Q1">
        <f t="shared" si="0"/>
        <v>17</v>
      </c>
      <c r="R1">
        <f t="shared" si="0"/>
        <v>18</v>
      </c>
      <c r="S1">
        <f t="shared" si="0"/>
        <v>19</v>
      </c>
      <c r="T1">
        <f t="shared" si="0"/>
        <v>20</v>
      </c>
      <c r="U1">
        <f t="shared" si="0"/>
        <v>21</v>
      </c>
      <c r="V1">
        <f t="shared" si="0"/>
        <v>22</v>
      </c>
      <c r="W1">
        <f t="shared" si="0"/>
        <v>23</v>
      </c>
      <c r="X1">
        <f t="shared" si="0"/>
        <v>24</v>
      </c>
      <c r="Y1">
        <f t="shared" si="0"/>
        <v>25</v>
      </c>
      <c r="Z1">
        <f t="shared" si="0"/>
        <v>26</v>
      </c>
      <c r="AA1">
        <f t="shared" si="0"/>
        <v>27</v>
      </c>
      <c r="AB1">
        <f t="shared" si="0"/>
        <v>28</v>
      </c>
      <c r="AC1">
        <f t="shared" si="0"/>
        <v>29</v>
      </c>
      <c r="AD1">
        <f t="shared" si="0"/>
        <v>30</v>
      </c>
      <c r="AE1">
        <f t="shared" si="0"/>
        <v>31</v>
      </c>
      <c r="AF1">
        <f t="shared" si="0"/>
        <v>32</v>
      </c>
      <c r="AG1">
        <f t="shared" si="0"/>
        <v>33</v>
      </c>
      <c r="AH1">
        <f t="shared" si="0"/>
        <v>34</v>
      </c>
      <c r="AI1">
        <f t="shared" si="0"/>
        <v>35</v>
      </c>
      <c r="AJ1">
        <f t="shared" si="0"/>
        <v>36</v>
      </c>
      <c r="AK1">
        <f t="shared" si="0"/>
        <v>37</v>
      </c>
      <c r="AL1">
        <f t="shared" si="0"/>
        <v>38</v>
      </c>
      <c r="AM1">
        <f t="shared" si="0"/>
        <v>39</v>
      </c>
      <c r="AN1">
        <f t="shared" si="0"/>
        <v>40</v>
      </c>
      <c r="AO1">
        <f t="shared" si="0"/>
        <v>41</v>
      </c>
      <c r="AP1">
        <f t="shared" si="0"/>
        <v>42</v>
      </c>
      <c r="AQ1">
        <f t="shared" si="0"/>
        <v>43</v>
      </c>
      <c r="AR1">
        <f t="shared" si="0"/>
        <v>44</v>
      </c>
      <c r="AS1">
        <f t="shared" si="0"/>
        <v>45</v>
      </c>
      <c r="AT1">
        <f t="shared" si="0"/>
        <v>46</v>
      </c>
      <c r="AU1">
        <f t="shared" si="0"/>
        <v>47</v>
      </c>
      <c r="AV1">
        <f t="shared" si="0"/>
        <v>48</v>
      </c>
      <c r="AW1">
        <f t="shared" si="0"/>
        <v>49</v>
      </c>
      <c r="AX1">
        <f t="shared" si="0"/>
        <v>50</v>
      </c>
      <c r="AY1">
        <f t="shared" si="0"/>
        <v>51</v>
      </c>
      <c r="AZ1">
        <f t="shared" si="0"/>
        <v>52</v>
      </c>
      <c r="BA1">
        <f t="shared" si="0"/>
        <v>53</v>
      </c>
      <c r="BB1">
        <f t="shared" ref="BB1" si="1">+BA1+1</f>
        <v>54</v>
      </c>
      <c r="BC1">
        <f t="shared" ref="BC1" si="2">+BB1+1</f>
        <v>55</v>
      </c>
      <c r="BD1">
        <f t="shared" ref="BD1" si="3">+BC1+1</f>
        <v>56</v>
      </c>
      <c r="BE1">
        <f t="shared" ref="BE1" si="4">+BD1+1</f>
        <v>57</v>
      </c>
      <c r="BF1">
        <f t="shared" ref="BF1" si="5">+BE1+1</f>
        <v>58</v>
      </c>
      <c r="BG1">
        <f t="shared" ref="BG1" si="6">+BF1+1</f>
        <v>59</v>
      </c>
      <c r="BH1">
        <f t="shared" ref="BH1" si="7">+BG1+1</f>
        <v>60</v>
      </c>
      <c r="BI1">
        <f t="shared" ref="BI1" si="8">+BH1+1</f>
        <v>61</v>
      </c>
      <c r="BJ1">
        <f t="shared" ref="BJ1" si="9">+BI1+1</f>
        <v>62</v>
      </c>
      <c r="BK1">
        <f t="shared" ref="BK1" si="10">+BJ1+1</f>
        <v>63</v>
      </c>
      <c r="BL1">
        <f t="shared" ref="BL1" si="11">+BK1+1</f>
        <v>64</v>
      </c>
      <c r="BM1">
        <f t="shared" ref="BM1" si="12">+BL1+1</f>
        <v>65</v>
      </c>
      <c r="BN1">
        <f t="shared" ref="BN1" si="13">+BM1+1</f>
        <v>66</v>
      </c>
      <c r="BO1">
        <f t="shared" ref="BO1" si="14">+BN1+1</f>
        <v>67</v>
      </c>
      <c r="BP1">
        <f t="shared" ref="BP1" si="15">+BO1+1</f>
        <v>68</v>
      </c>
      <c r="BQ1">
        <f t="shared" ref="BQ1" si="16">+BP1+1</f>
        <v>69</v>
      </c>
      <c r="BR1">
        <f t="shared" ref="BR1" si="17">+BQ1+1</f>
        <v>70</v>
      </c>
      <c r="BS1">
        <f t="shared" ref="BS1" si="18">+BR1+1</f>
        <v>71</v>
      </c>
      <c r="BT1">
        <f t="shared" ref="BT1" si="19">+BS1+1</f>
        <v>72</v>
      </c>
      <c r="BU1">
        <f t="shared" ref="BU1" si="20">+BT1+1</f>
        <v>73</v>
      </c>
    </row>
    <row r="2" spans="1:73" ht="19.5" thickBot="1">
      <c r="B2" s="35" t="s">
        <v>131</v>
      </c>
      <c r="C2" s="36"/>
      <c r="D2" s="36"/>
      <c r="E2" s="36"/>
      <c r="F2" s="36"/>
      <c r="G2" s="34"/>
      <c r="H2" s="168"/>
      <c r="I2" s="80"/>
      <c r="J2" s="34"/>
      <c r="K2" s="34"/>
      <c r="L2" s="34"/>
      <c r="M2" s="80"/>
      <c r="N2" s="34"/>
      <c r="O2" s="34"/>
      <c r="P2" s="34"/>
      <c r="Q2" s="34"/>
      <c r="R2" s="80"/>
      <c r="S2" s="80"/>
      <c r="T2" s="34"/>
      <c r="U2" s="34"/>
      <c r="V2" s="34"/>
      <c r="W2" s="80"/>
      <c r="X2" s="31"/>
      <c r="Y2" s="31"/>
      <c r="Z2" s="31"/>
      <c r="AA2" s="31"/>
      <c r="AB2" s="80"/>
      <c r="AC2" s="80"/>
      <c r="AD2" s="31"/>
      <c r="AE2" s="31"/>
      <c r="AF2" s="31"/>
      <c r="AG2" s="80"/>
      <c r="AH2" s="31"/>
      <c r="AI2" s="31"/>
      <c r="AJ2" s="31"/>
      <c r="AK2" s="31"/>
      <c r="AL2" s="80"/>
      <c r="AM2" s="80"/>
      <c r="AN2" s="31"/>
      <c r="AO2" s="31"/>
      <c r="AP2" s="31"/>
      <c r="AQ2" s="80"/>
      <c r="AR2" s="31"/>
      <c r="AS2" s="31"/>
      <c r="AT2" s="31"/>
      <c r="AU2" s="31"/>
      <c r="AV2" s="80"/>
      <c r="AW2" s="80"/>
      <c r="AX2" s="31"/>
      <c r="AY2" s="31"/>
      <c r="AZ2" s="31"/>
      <c r="BA2" s="80"/>
      <c r="BB2" s="31"/>
      <c r="BC2" s="31"/>
      <c r="BD2" s="31"/>
      <c r="BE2" s="31"/>
      <c r="BF2" s="80"/>
      <c r="BG2" s="80"/>
      <c r="BH2" s="31"/>
      <c r="BI2" s="31"/>
      <c r="BJ2" s="31"/>
      <c r="BK2" s="80"/>
      <c r="BL2" s="31"/>
      <c r="BM2" s="31"/>
      <c r="BN2" s="31"/>
      <c r="BO2" s="31"/>
      <c r="BP2" s="80"/>
      <c r="BQ2" s="80"/>
      <c r="BR2" s="31"/>
      <c r="BS2" s="31"/>
      <c r="BT2" s="31"/>
      <c r="BU2" s="80"/>
    </row>
    <row r="3" spans="1:73" ht="18.75">
      <c r="B3" s="192" t="s">
        <v>150</v>
      </c>
      <c r="C3" s="31"/>
      <c r="D3" s="31"/>
      <c r="E3" s="31"/>
      <c r="F3" s="31"/>
      <c r="G3" s="31"/>
      <c r="H3" s="168"/>
      <c r="I3" s="80"/>
      <c r="J3" s="31"/>
      <c r="K3" s="31"/>
      <c r="L3" s="31"/>
      <c r="M3" s="80"/>
      <c r="N3" s="31"/>
      <c r="O3" s="31"/>
      <c r="P3" s="31"/>
      <c r="Q3" s="31"/>
      <c r="R3" s="80"/>
      <c r="S3" s="80"/>
      <c r="T3" s="31"/>
      <c r="U3" s="31"/>
      <c r="V3" s="31"/>
      <c r="W3" s="80"/>
      <c r="X3" s="31"/>
      <c r="Y3" s="31"/>
      <c r="Z3" s="31"/>
      <c r="AA3" s="31"/>
      <c r="AB3" s="80"/>
      <c r="AC3" s="80"/>
      <c r="AD3" s="31"/>
      <c r="AE3" s="31"/>
      <c r="AF3" s="31"/>
      <c r="AG3" s="80"/>
      <c r="AH3" s="31"/>
      <c r="AI3" s="31"/>
      <c r="AJ3" s="31"/>
      <c r="AK3" s="31"/>
      <c r="AL3" s="80"/>
      <c r="AM3" s="80"/>
      <c r="AN3" s="31"/>
      <c r="AO3" s="31"/>
      <c r="AP3" s="31"/>
      <c r="AQ3" s="80"/>
      <c r="AR3" s="31"/>
      <c r="AS3" s="31"/>
      <c r="AT3" s="31"/>
      <c r="AU3" s="31"/>
      <c r="AV3" s="80"/>
      <c r="AW3" s="80"/>
      <c r="AX3" s="31"/>
      <c r="AY3" s="31"/>
      <c r="AZ3" s="31"/>
      <c r="BA3" s="80"/>
      <c r="BB3" s="31"/>
      <c r="BC3" s="31"/>
      <c r="BD3" s="31"/>
      <c r="BE3" s="31"/>
      <c r="BF3" s="80"/>
      <c r="BG3" s="80"/>
      <c r="BH3" s="31"/>
      <c r="BI3" s="31"/>
      <c r="BJ3" s="31"/>
      <c r="BK3" s="80"/>
      <c r="BL3" s="31"/>
      <c r="BM3" s="31"/>
      <c r="BN3" s="31"/>
      <c r="BO3" s="31"/>
      <c r="BP3" s="80"/>
      <c r="BQ3" s="80"/>
      <c r="BR3" s="31"/>
      <c r="BS3" s="31"/>
      <c r="BT3" s="31"/>
      <c r="BU3" s="80"/>
    </row>
    <row r="4" spans="1:73" ht="18.75">
      <c r="B4" s="372" t="e">
        <f>CONCATENATE("For the Fiscal Year Ending September 30, ",Lookup_Yr)</f>
        <v>#NAME?</v>
      </c>
      <c r="C4" s="372"/>
      <c r="D4" s="372"/>
      <c r="E4" s="372"/>
      <c r="F4" s="372"/>
      <c r="G4" s="31"/>
      <c r="H4" s="168"/>
      <c r="I4" s="80"/>
      <c r="J4" s="31"/>
      <c r="K4" s="31"/>
      <c r="L4" s="31"/>
      <c r="M4" s="80"/>
      <c r="N4" s="31"/>
      <c r="O4" s="31"/>
      <c r="P4" s="31"/>
      <c r="Q4" s="31"/>
      <c r="R4" s="80"/>
      <c r="S4" s="80"/>
      <c r="T4" s="31"/>
      <c r="U4" s="31"/>
      <c r="V4" s="31"/>
      <c r="W4" s="80"/>
      <c r="X4" s="31"/>
      <c r="Y4" s="31"/>
      <c r="Z4" s="31"/>
      <c r="AA4" s="31"/>
      <c r="AB4" s="80"/>
      <c r="AC4" s="80"/>
      <c r="AD4" s="31"/>
      <c r="AE4" s="31"/>
      <c r="AF4" s="31"/>
      <c r="AG4" s="80"/>
      <c r="AH4" s="31"/>
      <c r="AI4" s="31"/>
      <c r="AJ4" s="31"/>
      <c r="AK4" s="31"/>
      <c r="AL4" s="80"/>
      <c r="AM4" s="80"/>
      <c r="AN4" s="31"/>
      <c r="AO4" s="31"/>
      <c r="AP4" s="31"/>
      <c r="AQ4" s="80"/>
      <c r="AR4" s="31"/>
      <c r="AS4" s="31"/>
      <c r="AT4" s="31"/>
      <c r="AU4" s="31"/>
      <c r="AV4" s="80"/>
      <c r="AW4" s="80"/>
      <c r="AX4" s="31"/>
      <c r="AY4" s="31"/>
      <c r="AZ4" s="31"/>
      <c r="BA4" s="80"/>
      <c r="BB4" s="31"/>
      <c r="BC4" s="31"/>
      <c r="BD4" s="31"/>
      <c r="BE4" s="31"/>
      <c r="BF4" s="80"/>
      <c r="BG4" s="80"/>
      <c r="BH4" s="31"/>
      <c r="BI4" s="31"/>
      <c r="BJ4" s="31"/>
      <c r="BK4" s="80"/>
      <c r="BL4" s="31"/>
      <c r="BM4" s="31"/>
      <c r="BN4" s="31"/>
      <c r="BO4" s="31"/>
      <c r="BP4" s="80"/>
      <c r="BQ4" s="80"/>
      <c r="BR4" s="31"/>
      <c r="BS4" s="31"/>
      <c r="BT4" s="31"/>
      <c r="BU4" s="80"/>
    </row>
    <row r="5" spans="1:73" ht="12.75" customHeight="1">
      <c r="C5" s="1"/>
    </row>
    <row r="6" spans="1:73" ht="12.75" customHeight="1">
      <c r="E6" s="22"/>
      <c r="F6" s="22"/>
      <c r="G6" s="22"/>
      <c r="H6" s="168"/>
      <c r="I6" s="80"/>
      <c r="J6" s="22"/>
      <c r="K6" s="22"/>
      <c r="L6" s="22"/>
      <c r="M6" s="80"/>
      <c r="S6" s="80"/>
      <c r="AC6" s="80"/>
      <c r="AM6" s="80"/>
      <c r="AW6" s="80"/>
      <c r="BG6" s="80"/>
      <c r="BQ6" s="80"/>
    </row>
    <row r="7" spans="1:73">
      <c r="E7" s="375" t="s">
        <v>12</v>
      </c>
      <c r="F7" s="376"/>
      <c r="G7" s="376"/>
      <c r="H7" s="376"/>
      <c r="I7" s="376"/>
      <c r="J7" s="376"/>
      <c r="K7" s="376"/>
      <c r="L7" s="376"/>
      <c r="M7" s="377"/>
      <c r="O7" s="375" t="s">
        <v>15</v>
      </c>
      <c r="P7" s="376"/>
      <c r="Q7" s="376"/>
      <c r="R7" s="376"/>
      <c r="S7" s="376"/>
      <c r="T7" s="376"/>
      <c r="U7" s="376"/>
      <c r="V7" s="376"/>
      <c r="W7" s="377"/>
      <c r="Y7" s="375" t="s">
        <v>127</v>
      </c>
      <c r="Z7" s="376"/>
      <c r="AA7" s="376"/>
      <c r="AB7" s="376"/>
      <c r="AC7" s="376"/>
      <c r="AD7" s="376"/>
      <c r="AE7" s="376"/>
      <c r="AF7" s="376"/>
      <c r="AG7" s="377"/>
      <c r="AI7" s="378" t="s">
        <v>151</v>
      </c>
      <c r="AJ7" s="376"/>
      <c r="AK7" s="376"/>
      <c r="AL7" s="376"/>
      <c r="AM7" s="376"/>
      <c r="AN7" s="376"/>
      <c r="AO7" s="376"/>
      <c r="AP7" s="376"/>
      <c r="AQ7" s="377"/>
      <c r="AS7" s="375" t="s">
        <v>216</v>
      </c>
      <c r="AT7" s="376"/>
      <c r="AU7" s="376"/>
      <c r="AV7" s="376"/>
      <c r="AW7" s="376"/>
      <c r="AX7" s="376"/>
      <c r="AY7" s="376"/>
      <c r="AZ7" s="376"/>
      <c r="BA7" s="377"/>
      <c r="BC7" s="375" t="s">
        <v>324</v>
      </c>
      <c r="BD7" s="376"/>
      <c r="BE7" s="376"/>
      <c r="BF7" s="376"/>
      <c r="BG7" s="376"/>
      <c r="BH7" s="376"/>
      <c r="BI7" s="376"/>
      <c r="BJ7" s="376"/>
      <c r="BK7" s="377"/>
      <c r="BM7" s="375" t="s">
        <v>323</v>
      </c>
      <c r="BN7" s="376"/>
      <c r="BO7" s="376"/>
      <c r="BP7" s="376"/>
      <c r="BQ7" s="376"/>
      <c r="BR7" s="376"/>
      <c r="BS7" s="376"/>
      <c r="BT7" s="376"/>
      <c r="BU7" s="377"/>
    </row>
    <row r="8" spans="1:73" s="153" customFormat="1">
      <c r="B8" s="154"/>
      <c r="E8" s="155" t="e">
        <f>+#REF!</f>
        <v>#REF!</v>
      </c>
      <c r="F8" s="91" t="e">
        <f>+#REF!</f>
        <v>#REF!</v>
      </c>
      <c r="G8" s="91" t="e">
        <f>+#REF!</f>
        <v>#REF!</v>
      </c>
      <c r="H8" s="170" t="e">
        <f>+#REF!</f>
        <v>#REF!</v>
      </c>
      <c r="I8" s="124"/>
      <c r="J8" s="155" t="e">
        <f>+#REF!</f>
        <v>#REF!</v>
      </c>
      <c r="K8" s="91" t="e">
        <f>+#REF!</f>
        <v>#REF!</v>
      </c>
      <c r="L8" s="91" t="e">
        <f>+#REF!</f>
        <v>#REF!</v>
      </c>
      <c r="M8" s="148" t="e">
        <f>+#REF!</f>
        <v>#REF!</v>
      </c>
      <c r="O8" s="155" t="e">
        <f>+#REF!</f>
        <v>#REF!</v>
      </c>
      <c r="P8" s="91" t="e">
        <f>+#REF!</f>
        <v>#REF!</v>
      </c>
      <c r="Q8" s="91" t="e">
        <f>+#REF!</f>
        <v>#REF!</v>
      </c>
      <c r="R8" s="148" t="e">
        <f>+#REF!</f>
        <v>#REF!</v>
      </c>
      <c r="S8" s="124"/>
      <c r="T8" s="155" t="e">
        <f>+#REF!</f>
        <v>#REF!</v>
      </c>
      <c r="U8" s="91" t="e">
        <f>+#REF!</f>
        <v>#REF!</v>
      </c>
      <c r="V8" s="91" t="e">
        <f>+#REF!</f>
        <v>#REF!</v>
      </c>
      <c r="W8" s="148" t="e">
        <f>+#REF!</f>
        <v>#REF!</v>
      </c>
      <c r="Y8" s="155" t="e">
        <f>+#REF!</f>
        <v>#REF!</v>
      </c>
      <c r="Z8" s="91" t="e">
        <f>+#REF!</f>
        <v>#REF!</v>
      </c>
      <c r="AA8" s="91" t="e">
        <f>+#REF!</f>
        <v>#REF!</v>
      </c>
      <c r="AB8" s="148" t="e">
        <f>+#REF!</f>
        <v>#REF!</v>
      </c>
      <c r="AC8" s="124"/>
      <c r="AD8" s="155" t="e">
        <f>+#REF!</f>
        <v>#REF!</v>
      </c>
      <c r="AE8" s="91" t="e">
        <f>+#REF!</f>
        <v>#REF!</v>
      </c>
      <c r="AF8" s="91" t="e">
        <f>+#REF!</f>
        <v>#REF!</v>
      </c>
      <c r="AG8" s="148" t="e">
        <f>+#REF!</f>
        <v>#REF!</v>
      </c>
      <c r="AI8" s="155" t="e">
        <f>+#REF!</f>
        <v>#REF!</v>
      </c>
      <c r="AJ8" s="91" t="e">
        <f>+#REF!</f>
        <v>#REF!</v>
      </c>
      <c r="AK8" s="91" t="e">
        <f>+#REF!</f>
        <v>#REF!</v>
      </c>
      <c r="AL8" s="148" t="e">
        <f>+#REF!</f>
        <v>#REF!</v>
      </c>
      <c r="AM8" s="124"/>
      <c r="AN8" s="155" t="e">
        <f>+#REF!</f>
        <v>#REF!</v>
      </c>
      <c r="AO8" s="91" t="e">
        <f>+#REF!</f>
        <v>#REF!</v>
      </c>
      <c r="AP8" s="91" t="e">
        <f>+#REF!</f>
        <v>#REF!</v>
      </c>
      <c r="AQ8" s="148" t="e">
        <f>+#REF!</f>
        <v>#REF!</v>
      </c>
      <c r="AS8" s="155" t="e">
        <f>+#REF!</f>
        <v>#REF!</v>
      </c>
      <c r="AT8" s="91" t="e">
        <f>+#REF!</f>
        <v>#REF!</v>
      </c>
      <c r="AU8" s="91" t="e">
        <f>+#REF!</f>
        <v>#REF!</v>
      </c>
      <c r="AV8" s="148" t="e">
        <f>+#REF!</f>
        <v>#REF!</v>
      </c>
      <c r="AW8" s="124"/>
      <c r="AX8" s="155" t="e">
        <f>+#REF!</f>
        <v>#REF!</v>
      </c>
      <c r="AY8" s="91" t="e">
        <f>+#REF!</f>
        <v>#REF!</v>
      </c>
      <c r="AZ8" s="91" t="e">
        <f>+#REF!</f>
        <v>#REF!</v>
      </c>
      <c r="BA8" s="148" t="e">
        <f>+#REF!</f>
        <v>#REF!</v>
      </c>
      <c r="BC8" s="155" t="e">
        <f>+#REF!</f>
        <v>#REF!</v>
      </c>
      <c r="BD8" s="91" t="e">
        <f>+#REF!</f>
        <v>#REF!</v>
      </c>
      <c r="BE8" s="91" t="e">
        <f>+#REF!</f>
        <v>#REF!</v>
      </c>
      <c r="BF8" s="148" t="e">
        <f>+#REF!</f>
        <v>#REF!</v>
      </c>
      <c r="BG8" s="124"/>
      <c r="BH8" s="155" t="e">
        <f>+#REF!</f>
        <v>#REF!</v>
      </c>
      <c r="BI8" s="91" t="e">
        <f>+#REF!</f>
        <v>#REF!</v>
      </c>
      <c r="BJ8" s="91" t="e">
        <f>+#REF!</f>
        <v>#REF!</v>
      </c>
      <c r="BK8" s="148" t="e">
        <f>+#REF!</f>
        <v>#REF!</v>
      </c>
      <c r="BM8" s="155" t="e">
        <f>+#REF!</f>
        <v>#REF!</v>
      </c>
      <c r="BN8" s="91" t="e">
        <f>+#REF!</f>
        <v>#REF!</v>
      </c>
      <c r="BO8" s="91" t="e">
        <f>+#REF!</f>
        <v>#REF!</v>
      </c>
      <c r="BP8" s="148" t="e">
        <f>+#REF!</f>
        <v>#REF!</v>
      </c>
      <c r="BQ8" s="124"/>
      <c r="BR8" s="155" t="e">
        <f>+#REF!</f>
        <v>#REF!</v>
      </c>
      <c r="BS8" s="91" t="e">
        <f>+#REF!</f>
        <v>#REF!</v>
      </c>
      <c r="BT8" s="91" t="e">
        <f>+#REF!</f>
        <v>#REF!</v>
      </c>
      <c r="BU8" s="148" t="e">
        <f>+#REF!</f>
        <v>#REF!</v>
      </c>
    </row>
    <row r="9" spans="1:73">
      <c r="A9" s="3"/>
      <c r="B9" s="6" t="s">
        <v>170</v>
      </c>
      <c r="E9" s="130"/>
      <c r="F9" s="87"/>
      <c r="G9" s="22"/>
      <c r="H9" s="171"/>
      <c r="I9" s="125"/>
      <c r="J9" s="130"/>
      <c r="K9" s="87"/>
      <c r="L9" s="22"/>
      <c r="M9" s="131"/>
      <c r="O9" s="132"/>
      <c r="P9" s="6"/>
      <c r="Q9" s="6"/>
      <c r="R9" s="131"/>
      <c r="S9" s="125"/>
      <c r="T9" s="132"/>
      <c r="U9" s="6"/>
      <c r="V9" s="6"/>
      <c r="W9" s="131"/>
      <c r="Y9" s="132"/>
      <c r="Z9" s="6"/>
      <c r="AA9" s="6"/>
      <c r="AB9" s="131"/>
      <c r="AC9" s="125"/>
      <c r="AD9" s="132"/>
      <c r="AE9" s="6"/>
      <c r="AF9" s="6"/>
      <c r="AG9" s="131"/>
      <c r="AI9" s="132"/>
      <c r="AJ9" s="6"/>
      <c r="AK9" s="6"/>
      <c r="AL9" s="131"/>
      <c r="AM9" s="125"/>
      <c r="AN9" s="132"/>
      <c r="AO9" s="6"/>
      <c r="AP9" s="6"/>
      <c r="AQ9" s="131"/>
      <c r="AS9" s="132"/>
      <c r="AT9" s="6"/>
      <c r="AU9" s="6"/>
      <c r="AV9" s="131"/>
      <c r="AW9" s="125"/>
      <c r="AX9" s="132"/>
      <c r="AY9" s="6"/>
      <c r="AZ9" s="6"/>
      <c r="BA9" s="131"/>
      <c r="BC9" s="132"/>
      <c r="BD9" s="6"/>
      <c r="BE9" s="6"/>
      <c r="BF9" s="131"/>
      <c r="BG9" s="125"/>
      <c r="BH9" s="132"/>
      <c r="BI9" s="6"/>
      <c r="BJ9" s="6"/>
      <c r="BK9" s="131"/>
      <c r="BM9" s="132"/>
      <c r="BN9" s="6"/>
      <c r="BO9" s="6"/>
      <c r="BP9" s="131"/>
      <c r="BQ9" s="125"/>
      <c r="BR9" s="132"/>
      <c r="BS9" s="6"/>
      <c r="BT9" s="6"/>
      <c r="BU9" s="131"/>
    </row>
    <row r="10" spans="1:73" outlineLevel="1">
      <c r="A10" s="3"/>
      <c r="B10" s="4" t="s">
        <v>1</v>
      </c>
      <c r="C10" s="4"/>
      <c r="E10" s="132"/>
      <c r="F10" s="6"/>
      <c r="G10" s="6"/>
      <c r="H10" s="171"/>
      <c r="I10" s="125"/>
      <c r="J10" s="132"/>
      <c r="K10" s="6"/>
      <c r="L10" s="6"/>
      <c r="M10" s="131"/>
      <c r="O10" s="132"/>
      <c r="P10" s="6"/>
      <c r="Q10" s="6"/>
      <c r="R10" s="131"/>
      <c r="S10" s="125"/>
      <c r="T10" s="132"/>
      <c r="U10" s="6"/>
      <c r="V10" s="6"/>
      <c r="W10" s="131"/>
      <c r="Y10" s="132"/>
      <c r="Z10" s="6"/>
      <c r="AA10" s="6"/>
      <c r="AB10" s="131"/>
      <c r="AC10" s="125"/>
      <c r="AD10" s="132"/>
      <c r="AE10" s="6"/>
      <c r="AF10" s="6"/>
      <c r="AG10" s="131"/>
      <c r="AI10" s="132"/>
      <c r="AJ10" s="6"/>
      <c r="AK10" s="6"/>
      <c r="AL10" s="131"/>
      <c r="AM10" s="125"/>
      <c r="AN10" s="132"/>
      <c r="AO10" s="6"/>
      <c r="AP10" s="6"/>
      <c r="AQ10" s="131"/>
      <c r="AS10" s="132"/>
      <c r="AT10" s="6"/>
      <c r="AU10" s="6"/>
      <c r="AV10" s="131"/>
      <c r="AW10" s="125"/>
      <c r="AX10" s="132"/>
      <c r="AY10" s="6"/>
      <c r="AZ10" s="6"/>
      <c r="BA10" s="131"/>
      <c r="BC10" s="132"/>
      <c r="BD10" s="6"/>
      <c r="BE10" s="6"/>
      <c r="BF10" s="131"/>
      <c r="BG10" s="125"/>
      <c r="BH10" s="132"/>
      <c r="BI10" s="6"/>
      <c r="BJ10" s="6"/>
      <c r="BK10" s="131"/>
      <c r="BM10" s="132"/>
      <c r="BN10" s="6"/>
      <c r="BO10" s="6"/>
      <c r="BP10" s="131"/>
      <c r="BQ10" s="125"/>
      <c r="BR10" s="132"/>
      <c r="BS10" s="6"/>
      <c r="BT10" s="6"/>
      <c r="BU10" s="131"/>
    </row>
    <row r="11" spans="1:73" outlineLevel="1">
      <c r="A11" s="8">
        <v>40000</v>
      </c>
      <c r="B11" s="4"/>
      <c r="C11" t="s">
        <v>173</v>
      </c>
      <c r="E11" s="165" t="e">
        <f>+O11+Y11+AI11+AS11+BC11+BM11</f>
        <v>#REF!</v>
      </c>
      <c r="F11" s="165" t="e">
        <f>+P11+Z11+AJ11+AT11+BD11+BN11</f>
        <v>#REF!</v>
      </c>
      <c r="G11" s="166" t="e">
        <f>+F11-E11</f>
        <v>#REF!</v>
      </c>
      <c r="H11" s="172" t="e">
        <f>IF(E11+F11=0,0,IF(E11=0,"    100.0%",IF(G11=0,"      0.0%",+G11/E11)))</f>
        <v>#REF!</v>
      </c>
      <c r="I11" s="126"/>
      <c r="J11" s="165" t="e">
        <f>+T11+AD11+AN11+AX11+BH11+BR11</f>
        <v>#REF!</v>
      </c>
      <c r="K11" s="166" t="e">
        <f>F11</f>
        <v>#REF!</v>
      </c>
      <c r="L11" s="166" t="e">
        <f>+K11-J11</f>
        <v>#REF!</v>
      </c>
      <c r="M11" s="133" t="e">
        <f>IF(J11+K11=0,0,IF(J11=0,"    100.0%",IF(L11=0,"      0.0%",+L11/J11)))</f>
        <v>#REF!</v>
      </c>
      <c r="O11" s="150" t="e">
        <f>+#REF!</f>
        <v>#REF!</v>
      </c>
      <c r="P11" s="97" t="e">
        <f>+#REF!</f>
        <v>#REF!</v>
      </c>
      <c r="Q11" s="10" t="e">
        <f>+P11-O11</f>
        <v>#REF!</v>
      </c>
      <c r="R11" s="133" t="e">
        <f>IF(O11+P11=0,0,IF(O11=0,"    100.0%",IF(Q11=0,"      0.0%",+Q11/O11)))</f>
        <v>#REF!</v>
      </c>
      <c r="S11" s="126"/>
      <c r="T11" s="150" t="e">
        <f>+#REF!</f>
        <v>#REF!</v>
      </c>
      <c r="U11" s="97" t="e">
        <f>+#REF!</f>
        <v>#REF!</v>
      </c>
      <c r="V11" s="10" t="e">
        <f>+U11-T11</f>
        <v>#REF!</v>
      </c>
      <c r="W11" s="133" t="e">
        <f>IF(T11+U11=0,0,IF(T11=0,"    100.0%",IF(V11=0,"      0.0%",+V11/T11)))</f>
        <v>#REF!</v>
      </c>
      <c r="Y11" s="150" t="e">
        <f>+#REF!</f>
        <v>#REF!</v>
      </c>
      <c r="Z11" s="97" t="e">
        <f>+#REF!</f>
        <v>#REF!</v>
      </c>
      <c r="AA11" s="10" t="e">
        <f t="shared" ref="AA11:AA41" si="21">+Z11-Y11</f>
        <v>#REF!</v>
      </c>
      <c r="AB11" s="133" t="e">
        <f t="shared" ref="AB11:AB41" si="22">IF(Y11+Z11=0,0,IF(Y11=0,"    100.0%",IF(AA11=0,"      0.0%",+AA11/Y11)))</f>
        <v>#REF!</v>
      </c>
      <c r="AC11" s="126"/>
      <c r="AD11" s="150" t="e">
        <f>+#REF!</f>
        <v>#REF!</v>
      </c>
      <c r="AE11" s="97" t="e">
        <f>+#REF!</f>
        <v>#REF!</v>
      </c>
      <c r="AF11" s="10" t="e">
        <f t="shared" ref="AF11:AF41" si="23">+AE11-AD11</f>
        <v>#REF!</v>
      </c>
      <c r="AG11" s="133" t="e">
        <f t="shared" ref="AG11:AG41" si="24">IF(AD11+AE11=0,0,IF(AD11=0,"    100.0%",IF(AF11=0,"      0.0%",+AF11/AD11)))</f>
        <v>#REF!</v>
      </c>
      <c r="AI11" s="150" t="e">
        <f>+#REF!+#REF!+#REF!+#REF!+#REF!+#REF!+#REF!</f>
        <v>#REF!</v>
      </c>
      <c r="AJ11" s="97" t="e">
        <f>+#REF!+#REF!+#REF!+#REF!+#REF!+#REF!+#REF!</f>
        <v>#REF!</v>
      </c>
      <c r="AK11" s="10" t="e">
        <f>+AJ11-AI11</f>
        <v>#REF!</v>
      </c>
      <c r="AL11" s="133" t="e">
        <f>IF(AI11+AJ11=0,0,IF(AI11=0,"    100.0%",IF(AK11=0,"      0.0%",+AK11/AI11)))</f>
        <v>#REF!</v>
      </c>
      <c r="AM11" s="126"/>
      <c r="AN11" s="150" t="e">
        <f>+#REF!+#REF!+#REF!+#REF!+#REF!+#REF!+#REF!</f>
        <v>#REF!</v>
      </c>
      <c r="AO11" s="97" t="e">
        <f>+#REF!+#REF!+#REF!+#REF!+#REF!+#REF!+#REF!</f>
        <v>#REF!</v>
      </c>
      <c r="AP11" s="10" t="e">
        <f>+AO11-AN11</f>
        <v>#REF!</v>
      </c>
      <c r="AQ11" s="133" t="e">
        <f>IF(AN11+AO11=0,0,IF(AN11=0,"    100.0%",IF(AP11=0,"      0.0%",+AP11/AN11)))</f>
        <v>#REF!</v>
      </c>
      <c r="AS11" s="150" t="e">
        <f>+#REF!</f>
        <v>#REF!</v>
      </c>
      <c r="AT11" s="97" t="e">
        <f>+#REF!</f>
        <v>#REF!</v>
      </c>
      <c r="AU11" s="10" t="e">
        <f>+AT11-AS11</f>
        <v>#REF!</v>
      </c>
      <c r="AV11" s="133" t="e">
        <f>IF(AS11+AT11=0,0,IF(AS11=0,"    100.0%",IF(AU11=0,"      0.0%",+AU11/AS11)))</f>
        <v>#REF!</v>
      </c>
      <c r="AW11" s="126"/>
      <c r="AX11" s="150" t="e">
        <f>+#REF!</f>
        <v>#REF!</v>
      </c>
      <c r="AY11" s="97" t="e">
        <f>+#REF!</f>
        <v>#REF!</v>
      </c>
      <c r="AZ11" s="10" t="e">
        <f>+AY11-AX11</f>
        <v>#REF!</v>
      </c>
      <c r="BA11" s="133" t="e">
        <f>IF(AX11+AY11=0,0,IF(AX11=0,"    100.0%",IF(AZ11=0,"      0.0%",+AZ11/AX11)))</f>
        <v>#REF!</v>
      </c>
      <c r="BC11" s="150" t="e">
        <f>#REF!+#REF!+#REF!+#REF!+#REF!</f>
        <v>#REF!</v>
      </c>
      <c r="BD11" s="150" t="e">
        <f>#REF!+#REF!+#REF!+#REF!+#REF!</f>
        <v>#REF!</v>
      </c>
      <c r="BE11" s="10" t="e">
        <f>+BD11-BC11</f>
        <v>#REF!</v>
      </c>
      <c r="BF11" s="133" t="e">
        <f>IF(BC11+BD11=0,0,IF(BC11=0,"    100.0%",IF(BE11=0,"      0.0%",+BE11/BC11)))</f>
        <v>#REF!</v>
      </c>
      <c r="BG11" s="126"/>
      <c r="BH11" s="150" t="e">
        <f>#REF!+#REF!+#REF!+#REF!+#REF!</f>
        <v>#REF!</v>
      </c>
      <c r="BI11" s="97" t="e">
        <f>BD11</f>
        <v>#REF!</v>
      </c>
      <c r="BJ11" s="10" t="e">
        <f>+BI11-BH11</f>
        <v>#REF!</v>
      </c>
      <c r="BK11" s="133" t="e">
        <f>IF(BH11+BI11=0,0,IF(BH11=0,"    100.0%",IF(BJ11=0,"      0.0%",+BJ11/BH11)))</f>
        <v>#REF!</v>
      </c>
      <c r="BM11" s="150" t="e">
        <f>#REF!+#REF!</f>
        <v>#REF!</v>
      </c>
      <c r="BN11" s="97" t="e">
        <f>#REF!+#REF!</f>
        <v>#REF!</v>
      </c>
      <c r="BO11" s="10" t="e">
        <f>+BN11-BM11</f>
        <v>#REF!</v>
      </c>
      <c r="BP11" s="133" t="e">
        <f>IF(BM11+BN11=0,0,IF(BM11=0,"    100.0%",IF(BO11=0,"      0.0%",+BO11/BM11)))</f>
        <v>#REF!</v>
      </c>
      <c r="BQ11" s="126"/>
      <c r="BR11" s="150" t="e">
        <f>#REF!+#REF!</f>
        <v>#REF!</v>
      </c>
      <c r="BS11" s="97" t="e">
        <f>BN11</f>
        <v>#REF!</v>
      </c>
      <c r="BT11" s="10" t="e">
        <f>+BS11-BR11</f>
        <v>#REF!</v>
      </c>
      <c r="BU11" s="133" t="e">
        <f>IF(BR11+BS11=0,0,IF(BR11=0,"    100.0%",IF(BT11=0,"      0.0%",+BT11/BR11)))</f>
        <v>#REF!</v>
      </c>
    </row>
    <row r="12" spans="1:73" outlineLevel="1">
      <c r="A12" s="8">
        <v>40100</v>
      </c>
      <c r="B12" s="4"/>
      <c r="C12" t="s">
        <v>174</v>
      </c>
      <c r="E12" s="165" t="e">
        <f t="shared" ref="E12:F41" si="25">+O12+Y12+AI12+AS12+BC12+BM12</f>
        <v>#REF!</v>
      </c>
      <c r="F12" s="165" t="e">
        <f t="shared" si="25"/>
        <v>#REF!</v>
      </c>
      <c r="G12" s="166" t="e">
        <f t="shared" ref="G12:G41" si="26">+F12-E12</f>
        <v>#REF!</v>
      </c>
      <c r="H12" s="172" t="e">
        <f t="shared" ref="H12:H41" si="27">IF(E12+F12=0,0,IF(E12=0,"    100.0%",IF(G12=0,"      0.0%",+G12/E12)))</f>
        <v>#REF!</v>
      </c>
      <c r="I12" s="126"/>
      <c r="J12" s="165" t="e">
        <f t="shared" ref="J12:J41" si="28">+T12+AD12+AN12+AX12+BH12+BR12</f>
        <v>#REF!</v>
      </c>
      <c r="K12" s="166" t="e">
        <f t="shared" ref="K12:K41" si="29">F12</f>
        <v>#REF!</v>
      </c>
      <c r="L12" s="166" t="e">
        <f t="shared" ref="L12:L41" si="30">+K12-J12</f>
        <v>#REF!</v>
      </c>
      <c r="M12" s="133" t="e">
        <f t="shared" ref="M12:M41" si="31">IF(J12+K12=0,0,IF(J12=0,"    100.0%",IF(L12=0,"      0.0%",+L12/J12)))</f>
        <v>#REF!</v>
      </c>
      <c r="O12" s="150" t="e">
        <f>+#REF!</f>
        <v>#REF!</v>
      </c>
      <c r="P12" s="97" t="e">
        <f>+#REF!</f>
        <v>#REF!</v>
      </c>
      <c r="Q12" s="10" t="e">
        <f t="shared" ref="Q12:Q41" si="32">+P12-O12</f>
        <v>#REF!</v>
      </c>
      <c r="R12" s="133" t="e">
        <f t="shared" ref="R12:R41" si="33">IF(O12+P12=0,0,IF(O12=0,"    100.0%",IF(Q12=0,"      0.0%",+Q12/O12)))</f>
        <v>#REF!</v>
      </c>
      <c r="S12" s="126"/>
      <c r="T12" s="150" t="e">
        <f>+#REF!</f>
        <v>#REF!</v>
      </c>
      <c r="U12" s="97" t="e">
        <f>+#REF!</f>
        <v>#REF!</v>
      </c>
      <c r="V12" s="10" t="e">
        <f t="shared" ref="V12:V41" si="34">+U12-T12</f>
        <v>#REF!</v>
      </c>
      <c r="W12" s="133" t="e">
        <f t="shared" ref="W12:W41" si="35">IF(T12+U12=0,0,IF(T12=0,"    100.0%",IF(V12=0,"      0.0%",+V12/T12)))</f>
        <v>#REF!</v>
      </c>
      <c r="Y12" s="150" t="e">
        <f>+#REF!</f>
        <v>#REF!</v>
      </c>
      <c r="Z12" s="97" t="e">
        <f>+#REF!</f>
        <v>#REF!</v>
      </c>
      <c r="AA12" s="10" t="e">
        <f t="shared" si="21"/>
        <v>#REF!</v>
      </c>
      <c r="AB12" s="133" t="e">
        <f t="shared" si="22"/>
        <v>#REF!</v>
      </c>
      <c r="AC12" s="126"/>
      <c r="AD12" s="150" t="e">
        <f>+#REF!</f>
        <v>#REF!</v>
      </c>
      <c r="AE12" s="97" t="e">
        <f>+#REF!</f>
        <v>#REF!</v>
      </c>
      <c r="AF12" s="10" t="e">
        <f t="shared" si="23"/>
        <v>#REF!</v>
      </c>
      <c r="AG12" s="133" t="e">
        <f t="shared" si="24"/>
        <v>#REF!</v>
      </c>
      <c r="AI12" s="150" t="e">
        <f>+#REF!+#REF!+#REF!+#REF!+#REF!+#REF!+#REF!</f>
        <v>#REF!</v>
      </c>
      <c r="AJ12" s="97" t="e">
        <f>+#REF!+#REF!+#REF!+#REF!+#REF!+#REF!+#REF!</f>
        <v>#REF!</v>
      </c>
      <c r="AK12" s="10" t="e">
        <f t="shared" ref="AK12:AK41" si="36">+AJ12-AI12</f>
        <v>#REF!</v>
      </c>
      <c r="AL12" s="133" t="e">
        <f t="shared" ref="AL12:AL41" si="37">IF(AI12+AJ12=0,0,IF(AI12=0,"    100.0%",IF(AK12=0,"      0.0%",+AK12/AI12)))</f>
        <v>#REF!</v>
      </c>
      <c r="AM12" s="126"/>
      <c r="AN12" s="150" t="e">
        <f>+#REF!+#REF!+#REF!+#REF!+#REF!+#REF!+#REF!</f>
        <v>#REF!</v>
      </c>
      <c r="AO12" s="97" t="e">
        <f>+#REF!+#REF!+#REF!+#REF!+#REF!+#REF!+#REF!</f>
        <v>#REF!</v>
      </c>
      <c r="AP12" s="10" t="e">
        <f t="shared" ref="AP12:AP41" si="38">+AO12-AN12</f>
        <v>#REF!</v>
      </c>
      <c r="AQ12" s="133" t="e">
        <f t="shared" ref="AQ12:AQ41" si="39">IF(AN12+AO12=0,0,IF(AN12=0,"    100.0%",IF(AP12=0,"      0.0%",+AP12/AN12)))</f>
        <v>#REF!</v>
      </c>
      <c r="AS12" s="150" t="e">
        <f>+#REF!</f>
        <v>#REF!</v>
      </c>
      <c r="AT12" s="97" t="e">
        <f>+#REF!</f>
        <v>#REF!</v>
      </c>
      <c r="AU12" s="10" t="e">
        <f t="shared" ref="AU12:AU41" si="40">+AT12-AS12</f>
        <v>#REF!</v>
      </c>
      <c r="AV12" s="133" t="e">
        <f t="shared" ref="AV12:AV41" si="41">IF(AS12+AT12=0,0,IF(AS12=0,"    100.0%",IF(AU12=0,"      0.0%",+AU12/AS12)))</f>
        <v>#REF!</v>
      </c>
      <c r="AW12" s="126"/>
      <c r="AX12" s="150" t="e">
        <f>+#REF!</f>
        <v>#REF!</v>
      </c>
      <c r="AY12" s="97" t="e">
        <f>+#REF!</f>
        <v>#REF!</v>
      </c>
      <c r="AZ12" s="10" t="e">
        <f t="shared" ref="AZ12:AZ41" si="42">+AY12-AX12</f>
        <v>#REF!</v>
      </c>
      <c r="BA12" s="133" t="e">
        <f t="shared" ref="BA12:BA41" si="43">IF(AX12+AY12=0,0,IF(AX12=0,"    100.0%",IF(AZ12=0,"      0.0%",+AZ12/AX12)))</f>
        <v>#REF!</v>
      </c>
      <c r="BC12" s="150" t="e">
        <f>#REF!+#REF!+#REF!+#REF!+#REF!</f>
        <v>#REF!</v>
      </c>
      <c r="BD12" s="150" t="e">
        <f>#REF!+#REF!+#REF!+#REF!+#REF!</f>
        <v>#REF!</v>
      </c>
      <c r="BE12" s="10" t="e">
        <f t="shared" ref="BE12:BE18" si="44">+BD12-BC12</f>
        <v>#REF!</v>
      </c>
      <c r="BF12" s="133" t="e">
        <f t="shared" ref="BF12:BF18" si="45">IF(BC12+BD12=0,0,IF(BC12=0,"    100.0%",IF(BE12=0,"      0.0%",+BE12/BC12)))</f>
        <v>#REF!</v>
      </c>
      <c r="BG12" s="126"/>
      <c r="BH12" s="150" t="e">
        <f>#REF!+#REF!+#REF!+#REF!+#REF!</f>
        <v>#REF!</v>
      </c>
      <c r="BI12" s="97" t="e">
        <f t="shared" ref="BI12:BI41" si="46">BD12</f>
        <v>#REF!</v>
      </c>
      <c r="BJ12" s="10" t="e">
        <f t="shared" ref="BJ12:BJ18" si="47">+BI12-BH12</f>
        <v>#REF!</v>
      </c>
      <c r="BK12" s="133" t="e">
        <f t="shared" ref="BK12:BK18" si="48">IF(BH12+BI12=0,0,IF(BH12=0,"    100.0%",IF(BJ12=0,"      0.0%",+BJ12/BH12)))</f>
        <v>#REF!</v>
      </c>
      <c r="BM12" s="150" t="e">
        <f>#REF!+#REF!</f>
        <v>#REF!</v>
      </c>
      <c r="BN12" s="97" t="e">
        <f>#REF!+#REF!</f>
        <v>#REF!</v>
      </c>
      <c r="BO12" s="10" t="e">
        <f t="shared" ref="BO12:BO18" si="49">+BN12-BM12</f>
        <v>#REF!</v>
      </c>
      <c r="BP12" s="133" t="e">
        <f t="shared" ref="BP12:BP18" si="50">IF(BM12+BN12=0,0,IF(BM12=0,"    100.0%",IF(BO12=0,"      0.0%",+BO12/BM12)))</f>
        <v>#REF!</v>
      </c>
      <c r="BQ12" s="126"/>
      <c r="BR12" s="150" t="e">
        <f>#REF!+#REF!</f>
        <v>#REF!</v>
      </c>
      <c r="BS12" s="97" t="e">
        <f t="shared" ref="BS12:BS41" si="51">BN12</f>
        <v>#REF!</v>
      </c>
      <c r="BT12" s="10" t="e">
        <f t="shared" ref="BT12:BT18" si="52">+BS12-BR12</f>
        <v>#REF!</v>
      </c>
      <c r="BU12" s="133" t="e">
        <f t="shared" ref="BU12:BU18" si="53">IF(BR12+BS12=0,0,IF(BR12=0,"    100.0%",IF(BT12=0,"      0.0%",+BT12/BR12)))</f>
        <v>#REF!</v>
      </c>
    </row>
    <row r="13" spans="1:73" outlineLevel="1">
      <c r="A13" s="8">
        <v>40200</v>
      </c>
      <c r="B13" s="4"/>
      <c r="C13" t="s">
        <v>175</v>
      </c>
      <c r="E13" s="165" t="e">
        <f t="shared" si="25"/>
        <v>#REF!</v>
      </c>
      <c r="F13" s="165" t="e">
        <f t="shared" si="25"/>
        <v>#REF!</v>
      </c>
      <c r="G13" s="166" t="e">
        <f t="shared" si="26"/>
        <v>#REF!</v>
      </c>
      <c r="H13" s="172" t="e">
        <f t="shared" si="27"/>
        <v>#REF!</v>
      </c>
      <c r="I13" s="126"/>
      <c r="J13" s="165" t="e">
        <f t="shared" si="28"/>
        <v>#REF!</v>
      </c>
      <c r="K13" s="166" t="e">
        <f t="shared" si="29"/>
        <v>#REF!</v>
      </c>
      <c r="L13" s="166" t="e">
        <f t="shared" si="30"/>
        <v>#REF!</v>
      </c>
      <c r="M13" s="133" t="e">
        <f t="shared" si="31"/>
        <v>#REF!</v>
      </c>
      <c r="O13" s="150" t="e">
        <f>+#REF!</f>
        <v>#REF!</v>
      </c>
      <c r="P13" s="97" t="e">
        <f>+#REF!</f>
        <v>#REF!</v>
      </c>
      <c r="Q13" s="10" t="e">
        <f t="shared" si="32"/>
        <v>#REF!</v>
      </c>
      <c r="R13" s="133" t="e">
        <f t="shared" si="33"/>
        <v>#REF!</v>
      </c>
      <c r="S13" s="126"/>
      <c r="T13" s="150" t="e">
        <f>+#REF!</f>
        <v>#REF!</v>
      </c>
      <c r="U13" s="97" t="e">
        <f>+#REF!</f>
        <v>#REF!</v>
      </c>
      <c r="V13" s="10" t="e">
        <f t="shared" si="34"/>
        <v>#REF!</v>
      </c>
      <c r="W13" s="133" t="e">
        <f t="shared" si="35"/>
        <v>#REF!</v>
      </c>
      <c r="Y13" s="150" t="e">
        <f>+#REF!</f>
        <v>#REF!</v>
      </c>
      <c r="Z13" s="97" t="e">
        <f>+#REF!</f>
        <v>#REF!</v>
      </c>
      <c r="AA13" s="10" t="e">
        <f t="shared" si="21"/>
        <v>#REF!</v>
      </c>
      <c r="AB13" s="133" t="e">
        <f t="shared" si="22"/>
        <v>#REF!</v>
      </c>
      <c r="AC13" s="126"/>
      <c r="AD13" s="150" t="e">
        <f>+#REF!</f>
        <v>#REF!</v>
      </c>
      <c r="AE13" s="97" t="e">
        <f>+#REF!</f>
        <v>#REF!</v>
      </c>
      <c r="AF13" s="10" t="e">
        <f t="shared" si="23"/>
        <v>#REF!</v>
      </c>
      <c r="AG13" s="133" t="e">
        <f t="shared" si="24"/>
        <v>#REF!</v>
      </c>
      <c r="AI13" s="150" t="e">
        <f>+#REF!+#REF!+#REF!+#REF!+#REF!+#REF!+#REF!</f>
        <v>#REF!</v>
      </c>
      <c r="AJ13" s="97" t="e">
        <f>+#REF!+#REF!+#REF!+#REF!+#REF!+#REF!+#REF!</f>
        <v>#REF!</v>
      </c>
      <c r="AK13" s="10" t="e">
        <f t="shared" si="36"/>
        <v>#REF!</v>
      </c>
      <c r="AL13" s="133" t="e">
        <f t="shared" si="37"/>
        <v>#REF!</v>
      </c>
      <c r="AM13" s="126"/>
      <c r="AN13" s="150" t="e">
        <f>+#REF!+#REF!+#REF!+#REF!+#REF!+#REF!+#REF!</f>
        <v>#REF!</v>
      </c>
      <c r="AO13" s="97" t="e">
        <f>+#REF!+#REF!+#REF!+#REF!+#REF!+#REF!+#REF!</f>
        <v>#REF!</v>
      </c>
      <c r="AP13" s="10" t="e">
        <f t="shared" si="38"/>
        <v>#REF!</v>
      </c>
      <c r="AQ13" s="133" t="e">
        <f t="shared" si="39"/>
        <v>#REF!</v>
      </c>
      <c r="AS13" s="150" t="e">
        <f>+#REF!</f>
        <v>#REF!</v>
      </c>
      <c r="AT13" s="97" t="e">
        <f>+#REF!</f>
        <v>#REF!</v>
      </c>
      <c r="AU13" s="10" t="e">
        <f t="shared" si="40"/>
        <v>#REF!</v>
      </c>
      <c r="AV13" s="133" t="e">
        <f t="shared" si="41"/>
        <v>#REF!</v>
      </c>
      <c r="AW13" s="126"/>
      <c r="AX13" s="150" t="e">
        <f>+#REF!</f>
        <v>#REF!</v>
      </c>
      <c r="AY13" s="97" t="e">
        <f>+#REF!</f>
        <v>#REF!</v>
      </c>
      <c r="AZ13" s="10" t="e">
        <f t="shared" si="42"/>
        <v>#REF!</v>
      </c>
      <c r="BA13" s="133" t="e">
        <f t="shared" si="43"/>
        <v>#REF!</v>
      </c>
      <c r="BC13" s="150" t="e">
        <f>#REF!+#REF!+#REF!+#REF!+#REF!</f>
        <v>#REF!</v>
      </c>
      <c r="BD13" s="150" t="e">
        <f>#REF!+#REF!+#REF!+#REF!+#REF!</f>
        <v>#REF!</v>
      </c>
      <c r="BE13" s="10" t="e">
        <f t="shared" si="44"/>
        <v>#REF!</v>
      </c>
      <c r="BF13" s="133" t="e">
        <f t="shared" si="45"/>
        <v>#REF!</v>
      </c>
      <c r="BG13" s="126"/>
      <c r="BH13" s="150" t="e">
        <f>#REF!+#REF!+#REF!+#REF!+#REF!</f>
        <v>#REF!</v>
      </c>
      <c r="BI13" s="97" t="e">
        <f t="shared" si="46"/>
        <v>#REF!</v>
      </c>
      <c r="BJ13" s="10" t="e">
        <f t="shared" si="47"/>
        <v>#REF!</v>
      </c>
      <c r="BK13" s="133" t="e">
        <f t="shared" si="48"/>
        <v>#REF!</v>
      </c>
      <c r="BM13" s="150" t="e">
        <f>#REF!+#REF!</f>
        <v>#REF!</v>
      </c>
      <c r="BN13" s="97" t="e">
        <f>#REF!+#REF!</f>
        <v>#REF!</v>
      </c>
      <c r="BO13" s="10" t="e">
        <f t="shared" si="49"/>
        <v>#REF!</v>
      </c>
      <c r="BP13" s="133" t="e">
        <f t="shared" si="50"/>
        <v>#REF!</v>
      </c>
      <c r="BQ13" s="126"/>
      <c r="BR13" s="150" t="e">
        <f>#REF!+#REF!</f>
        <v>#REF!</v>
      </c>
      <c r="BS13" s="97" t="e">
        <f t="shared" si="51"/>
        <v>#REF!</v>
      </c>
      <c r="BT13" s="10" t="e">
        <f t="shared" si="52"/>
        <v>#REF!</v>
      </c>
      <c r="BU13" s="133" t="e">
        <f t="shared" si="53"/>
        <v>#REF!</v>
      </c>
    </row>
    <row r="14" spans="1:73" outlineLevel="1">
      <c r="A14" s="8">
        <v>41100</v>
      </c>
      <c r="B14" s="4"/>
      <c r="C14" t="s">
        <v>49</v>
      </c>
      <c r="E14" s="165" t="e">
        <f t="shared" si="25"/>
        <v>#REF!</v>
      </c>
      <c r="F14" s="165" t="e">
        <f t="shared" si="25"/>
        <v>#REF!</v>
      </c>
      <c r="G14" s="166" t="e">
        <f t="shared" si="26"/>
        <v>#REF!</v>
      </c>
      <c r="H14" s="172" t="e">
        <f t="shared" si="27"/>
        <v>#REF!</v>
      </c>
      <c r="I14" s="126"/>
      <c r="J14" s="165" t="e">
        <f t="shared" si="28"/>
        <v>#REF!</v>
      </c>
      <c r="K14" s="166" t="e">
        <f t="shared" si="29"/>
        <v>#REF!</v>
      </c>
      <c r="L14" s="166" t="e">
        <f t="shared" si="30"/>
        <v>#REF!</v>
      </c>
      <c r="M14" s="133" t="e">
        <f t="shared" si="31"/>
        <v>#REF!</v>
      </c>
      <c r="O14" s="150" t="e">
        <f>+#REF!</f>
        <v>#REF!</v>
      </c>
      <c r="P14" s="97" t="e">
        <f>+#REF!</f>
        <v>#REF!</v>
      </c>
      <c r="Q14" s="10" t="e">
        <f t="shared" si="32"/>
        <v>#REF!</v>
      </c>
      <c r="R14" s="133" t="e">
        <f t="shared" si="33"/>
        <v>#REF!</v>
      </c>
      <c r="S14" s="126"/>
      <c r="T14" s="150" t="e">
        <f>+#REF!</f>
        <v>#REF!</v>
      </c>
      <c r="U14" s="97" t="e">
        <f>+#REF!</f>
        <v>#REF!</v>
      </c>
      <c r="V14" s="10" t="e">
        <f t="shared" si="34"/>
        <v>#REF!</v>
      </c>
      <c r="W14" s="133" t="e">
        <f t="shared" si="35"/>
        <v>#REF!</v>
      </c>
      <c r="Y14" s="150" t="e">
        <f>+#REF!</f>
        <v>#REF!</v>
      </c>
      <c r="Z14" s="97" t="e">
        <f>+#REF!</f>
        <v>#REF!</v>
      </c>
      <c r="AA14" s="10" t="e">
        <f t="shared" si="21"/>
        <v>#REF!</v>
      </c>
      <c r="AB14" s="133" t="e">
        <f t="shared" si="22"/>
        <v>#REF!</v>
      </c>
      <c r="AC14" s="126"/>
      <c r="AD14" s="150" t="e">
        <f>+#REF!</f>
        <v>#REF!</v>
      </c>
      <c r="AE14" s="97" t="e">
        <f>+#REF!</f>
        <v>#REF!</v>
      </c>
      <c r="AF14" s="10" t="e">
        <f t="shared" si="23"/>
        <v>#REF!</v>
      </c>
      <c r="AG14" s="133" t="e">
        <f t="shared" si="24"/>
        <v>#REF!</v>
      </c>
      <c r="AI14" s="150" t="e">
        <f>+#REF!+#REF!+#REF!+#REF!+#REF!+#REF!+#REF!</f>
        <v>#REF!</v>
      </c>
      <c r="AJ14" s="97" t="e">
        <f>+#REF!+#REF!+#REF!+#REF!+#REF!+#REF!+#REF!</f>
        <v>#REF!</v>
      </c>
      <c r="AK14" s="10" t="e">
        <f t="shared" si="36"/>
        <v>#REF!</v>
      </c>
      <c r="AL14" s="133" t="e">
        <f t="shared" si="37"/>
        <v>#REF!</v>
      </c>
      <c r="AM14" s="126"/>
      <c r="AN14" s="150" t="e">
        <f>+#REF!+#REF!+#REF!+#REF!+#REF!+#REF!+#REF!</f>
        <v>#REF!</v>
      </c>
      <c r="AO14" s="97" t="e">
        <f>+#REF!+#REF!+#REF!+#REF!+#REF!+#REF!+#REF!</f>
        <v>#REF!</v>
      </c>
      <c r="AP14" s="10" t="e">
        <f t="shared" si="38"/>
        <v>#REF!</v>
      </c>
      <c r="AQ14" s="133" t="e">
        <f t="shared" si="39"/>
        <v>#REF!</v>
      </c>
      <c r="AS14" s="150" t="e">
        <f>+#REF!</f>
        <v>#REF!</v>
      </c>
      <c r="AT14" s="97" t="e">
        <f>+#REF!</f>
        <v>#REF!</v>
      </c>
      <c r="AU14" s="10" t="e">
        <f t="shared" si="40"/>
        <v>#REF!</v>
      </c>
      <c r="AV14" s="133" t="e">
        <f t="shared" si="41"/>
        <v>#REF!</v>
      </c>
      <c r="AW14" s="126"/>
      <c r="AX14" s="150" t="e">
        <f>+#REF!</f>
        <v>#REF!</v>
      </c>
      <c r="AY14" s="97" t="e">
        <f>+#REF!</f>
        <v>#REF!</v>
      </c>
      <c r="AZ14" s="10" t="e">
        <f t="shared" si="42"/>
        <v>#REF!</v>
      </c>
      <c r="BA14" s="133" t="e">
        <f t="shared" si="43"/>
        <v>#REF!</v>
      </c>
      <c r="BC14" s="150" t="e">
        <f>#REF!+#REF!+#REF!+#REF!+#REF!</f>
        <v>#REF!</v>
      </c>
      <c r="BD14" s="150" t="e">
        <f>#REF!+#REF!+#REF!+#REF!+#REF!</f>
        <v>#REF!</v>
      </c>
      <c r="BE14" s="10" t="e">
        <f t="shared" si="44"/>
        <v>#REF!</v>
      </c>
      <c r="BF14" s="133" t="e">
        <f t="shared" si="45"/>
        <v>#REF!</v>
      </c>
      <c r="BG14" s="126"/>
      <c r="BH14" s="150" t="e">
        <f>#REF!+#REF!+#REF!+#REF!+#REF!</f>
        <v>#REF!</v>
      </c>
      <c r="BI14" s="97" t="e">
        <f t="shared" si="46"/>
        <v>#REF!</v>
      </c>
      <c r="BJ14" s="10" t="e">
        <f t="shared" si="47"/>
        <v>#REF!</v>
      </c>
      <c r="BK14" s="133" t="e">
        <f t="shared" si="48"/>
        <v>#REF!</v>
      </c>
      <c r="BM14" s="150" t="e">
        <f>#REF!+#REF!</f>
        <v>#REF!</v>
      </c>
      <c r="BN14" s="97" t="e">
        <f>#REF!+#REF!</f>
        <v>#REF!</v>
      </c>
      <c r="BO14" s="10" t="e">
        <f t="shared" si="49"/>
        <v>#REF!</v>
      </c>
      <c r="BP14" s="133" t="e">
        <f t="shared" si="50"/>
        <v>#REF!</v>
      </c>
      <c r="BQ14" s="126"/>
      <c r="BR14" s="150" t="e">
        <f>#REF!+#REF!</f>
        <v>#REF!</v>
      </c>
      <c r="BS14" s="97" t="e">
        <f t="shared" si="51"/>
        <v>#REF!</v>
      </c>
      <c r="BT14" s="10" t="e">
        <f t="shared" si="52"/>
        <v>#REF!</v>
      </c>
      <c r="BU14" s="133" t="e">
        <f t="shared" si="53"/>
        <v>#REF!</v>
      </c>
    </row>
    <row r="15" spans="1:73" outlineLevel="1">
      <c r="A15" s="8">
        <v>41200</v>
      </c>
      <c r="B15" s="4"/>
      <c r="C15" t="s">
        <v>50</v>
      </c>
      <c r="E15" s="165" t="e">
        <f t="shared" si="25"/>
        <v>#REF!</v>
      </c>
      <c r="F15" s="165" t="e">
        <f t="shared" si="25"/>
        <v>#REF!</v>
      </c>
      <c r="G15" s="166" t="e">
        <f t="shared" si="26"/>
        <v>#REF!</v>
      </c>
      <c r="H15" s="172" t="e">
        <f t="shared" si="27"/>
        <v>#REF!</v>
      </c>
      <c r="I15" s="126"/>
      <c r="J15" s="165" t="e">
        <f t="shared" si="28"/>
        <v>#REF!</v>
      </c>
      <c r="K15" s="166" t="e">
        <f t="shared" si="29"/>
        <v>#REF!</v>
      </c>
      <c r="L15" s="166" t="e">
        <f t="shared" si="30"/>
        <v>#REF!</v>
      </c>
      <c r="M15" s="133" t="e">
        <f t="shared" si="31"/>
        <v>#REF!</v>
      </c>
      <c r="O15" s="150" t="e">
        <f>+#REF!</f>
        <v>#REF!</v>
      </c>
      <c r="P15" s="97" t="e">
        <f>+#REF!</f>
        <v>#REF!</v>
      </c>
      <c r="Q15" s="10" t="e">
        <f t="shared" si="32"/>
        <v>#REF!</v>
      </c>
      <c r="R15" s="133" t="e">
        <f t="shared" si="33"/>
        <v>#REF!</v>
      </c>
      <c r="S15" s="126"/>
      <c r="T15" s="150" t="e">
        <f>+#REF!</f>
        <v>#REF!</v>
      </c>
      <c r="U15" s="97" t="e">
        <f>+#REF!</f>
        <v>#REF!</v>
      </c>
      <c r="V15" s="10" t="e">
        <f t="shared" si="34"/>
        <v>#REF!</v>
      </c>
      <c r="W15" s="133" t="e">
        <f t="shared" si="35"/>
        <v>#REF!</v>
      </c>
      <c r="Y15" s="150" t="e">
        <f>+#REF!</f>
        <v>#REF!</v>
      </c>
      <c r="Z15" s="97" t="e">
        <f>+#REF!</f>
        <v>#REF!</v>
      </c>
      <c r="AA15" s="10" t="e">
        <f t="shared" si="21"/>
        <v>#REF!</v>
      </c>
      <c r="AB15" s="133" t="e">
        <f t="shared" si="22"/>
        <v>#REF!</v>
      </c>
      <c r="AC15" s="126"/>
      <c r="AD15" s="150" t="e">
        <f>+#REF!</f>
        <v>#REF!</v>
      </c>
      <c r="AE15" s="97" t="e">
        <f>+#REF!</f>
        <v>#REF!</v>
      </c>
      <c r="AF15" s="10" t="e">
        <f t="shared" si="23"/>
        <v>#REF!</v>
      </c>
      <c r="AG15" s="133" t="e">
        <f t="shared" si="24"/>
        <v>#REF!</v>
      </c>
      <c r="AI15" s="150" t="e">
        <f>+#REF!+#REF!+#REF!+#REF!+#REF!+#REF!+#REF!</f>
        <v>#REF!</v>
      </c>
      <c r="AJ15" s="97" t="e">
        <f>+#REF!+#REF!+#REF!+#REF!+#REF!+#REF!+#REF!</f>
        <v>#REF!</v>
      </c>
      <c r="AK15" s="10" t="e">
        <f t="shared" si="36"/>
        <v>#REF!</v>
      </c>
      <c r="AL15" s="133" t="e">
        <f t="shared" si="37"/>
        <v>#REF!</v>
      </c>
      <c r="AM15" s="126"/>
      <c r="AN15" s="150" t="e">
        <f>+#REF!+#REF!+#REF!+#REF!+#REF!+#REF!+#REF!</f>
        <v>#REF!</v>
      </c>
      <c r="AO15" s="97" t="e">
        <f>+#REF!+#REF!+#REF!+#REF!+#REF!+#REF!+#REF!</f>
        <v>#REF!</v>
      </c>
      <c r="AP15" s="10" t="e">
        <f t="shared" si="38"/>
        <v>#REF!</v>
      </c>
      <c r="AQ15" s="133" t="e">
        <f t="shared" si="39"/>
        <v>#REF!</v>
      </c>
      <c r="AS15" s="150" t="e">
        <f>+#REF!</f>
        <v>#REF!</v>
      </c>
      <c r="AT15" s="97" t="e">
        <f>+#REF!</f>
        <v>#REF!</v>
      </c>
      <c r="AU15" s="10" t="e">
        <f t="shared" si="40"/>
        <v>#REF!</v>
      </c>
      <c r="AV15" s="133" t="e">
        <f t="shared" si="41"/>
        <v>#REF!</v>
      </c>
      <c r="AW15" s="126"/>
      <c r="AX15" s="150" t="e">
        <f>+#REF!</f>
        <v>#REF!</v>
      </c>
      <c r="AY15" s="97" t="e">
        <f>+#REF!</f>
        <v>#REF!</v>
      </c>
      <c r="AZ15" s="10" t="e">
        <f t="shared" si="42"/>
        <v>#REF!</v>
      </c>
      <c r="BA15" s="133" t="e">
        <f t="shared" si="43"/>
        <v>#REF!</v>
      </c>
      <c r="BC15" s="150" t="e">
        <f>#REF!+#REF!+#REF!+#REF!+#REF!</f>
        <v>#REF!</v>
      </c>
      <c r="BD15" s="150" t="e">
        <f>#REF!+#REF!+#REF!+#REF!+#REF!</f>
        <v>#REF!</v>
      </c>
      <c r="BE15" s="10" t="e">
        <f t="shared" si="44"/>
        <v>#REF!</v>
      </c>
      <c r="BF15" s="133" t="e">
        <f t="shared" si="45"/>
        <v>#REF!</v>
      </c>
      <c r="BG15" s="126"/>
      <c r="BH15" s="150" t="e">
        <f>#REF!+#REF!+#REF!+#REF!+#REF!</f>
        <v>#REF!</v>
      </c>
      <c r="BI15" s="97" t="e">
        <f t="shared" si="46"/>
        <v>#REF!</v>
      </c>
      <c r="BJ15" s="10" t="e">
        <f t="shared" si="47"/>
        <v>#REF!</v>
      </c>
      <c r="BK15" s="133" t="e">
        <f t="shared" si="48"/>
        <v>#REF!</v>
      </c>
      <c r="BM15" s="150" t="e">
        <f>#REF!+#REF!</f>
        <v>#REF!</v>
      </c>
      <c r="BN15" s="97" t="e">
        <f>#REF!+#REF!</f>
        <v>#REF!</v>
      </c>
      <c r="BO15" s="10" t="e">
        <f t="shared" si="49"/>
        <v>#REF!</v>
      </c>
      <c r="BP15" s="133" t="e">
        <f t="shared" si="50"/>
        <v>#REF!</v>
      </c>
      <c r="BQ15" s="126"/>
      <c r="BR15" s="150" t="e">
        <f>#REF!+#REF!</f>
        <v>#REF!</v>
      </c>
      <c r="BS15" s="97" t="e">
        <f t="shared" si="51"/>
        <v>#REF!</v>
      </c>
      <c r="BT15" s="10" t="e">
        <f t="shared" si="52"/>
        <v>#REF!</v>
      </c>
      <c r="BU15" s="133" t="e">
        <f t="shared" si="53"/>
        <v>#REF!</v>
      </c>
    </row>
    <row r="16" spans="1:73" outlineLevel="1">
      <c r="A16" s="8">
        <v>41300</v>
      </c>
      <c r="B16" s="4"/>
      <c r="C16" t="s">
        <v>51</v>
      </c>
      <c r="E16" s="165" t="e">
        <f t="shared" si="25"/>
        <v>#REF!</v>
      </c>
      <c r="F16" s="165" t="e">
        <f t="shared" si="25"/>
        <v>#REF!</v>
      </c>
      <c r="G16" s="166" t="e">
        <f t="shared" si="26"/>
        <v>#REF!</v>
      </c>
      <c r="H16" s="172" t="e">
        <f t="shared" si="27"/>
        <v>#REF!</v>
      </c>
      <c r="I16" s="126"/>
      <c r="J16" s="165" t="e">
        <f t="shared" si="28"/>
        <v>#REF!</v>
      </c>
      <c r="K16" s="166" t="e">
        <f t="shared" si="29"/>
        <v>#REF!</v>
      </c>
      <c r="L16" s="166" t="e">
        <f t="shared" si="30"/>
        <v>#REF!</v>
      </c>
      <c r="M16" s="133" t="e">
        <f t="shared" si="31"/>
        <v>#REF!</v>
      </c>
      <c r="O16" s="150" t="e">
        <f>+#REF!</f>
        <v>#REF!</v>
      </c>
      <c r="P16" s="97" t="e">
        <f>+#REF!</f>
        <v>#REF!</v>
      </c>
      <c r="Q16" s="10" t="e">
        <f t="shared" si="32"/>
        <v>#REF!</v>
      </c>
      <c r="R16" s="133" t="e">
        <f t="shared" si="33"/>
        <v>#REF!</v>
      </c>
      <c r="S16" s="126"/>
      <c r="T16" s="150" t="e">
        <f>+#REF!</f>
        <v>#REF!</v>
      </c>
      <c r="U16" s="97" t="e">
        <f>+#REF!</f>
        <v>#REF!</v>
      </c>
      <c r="V16" s="10" t="e">
        <f t="shared" si="34"/>
        <v>#REF!</v>
      </c>
      <c r="W16" s="133" t="e">
        <f t="shared" si="35"/>
        <v>#REF!</v>
      </c>
      <c r="Y16" s="150" t="e">
        <f>+#REF!</f>
        <v>#REF!</v>
      </c>
      <c r="Z16" s="97" t="e">
        <f>+#REF!</f>
        <v>#REF!</v>
      </c>
      <c r="AA16" s="10" t="e">
        <f t="shared" si="21"/>
        <v>#REF!</v>
      </c>
      <c r="AB16" s="133" t="e">
        <f t="shared" si="22"/>
        <v>#REF!</v>
      </c>
      <c r="AC16" s="126"/>
      <c r="AD16" s="150" t="e">
        <f>+#REF!</f>
        <v>#REF!</v>
      </c>
      <c r="AE16" s="97" t="e">
        <f>+#REF!</f>
        <v>#REF!</v>
      </c>
      <c r="AF16" s="10" t="e">
        <f t="shared" si="23"/>
        <v>#REF!</v>
      </c>
      <c r="AG16" s="133" t="e">
        <f t="shared" si="24"/>
        <v>#REF!</v>
      </c>
      <c r="AI16" s="150" t="e">
        <f>+#REF!+#REF!+#REF!+#REF!+#REF!+#REF!+#REF!</f>
        <v>#REF!</v>
      </c>
      <c r="AJ16" s="97" t="e">
        <f>+#REF!+#REF!+#REF!+#REF!+#REF!+#REF!+#REF!</f>
        <v>#REF!</v>
      </c>
      <c r="AK16" s="10" t="e">
        <f t="shared" si="36"/>
        <v>#REF!</v>
      </c>
      <c r="AL16" s="133" t="e">
        <f t="shared" si="37"/>
        <v>#REF!</v>
      </c>
      <c r="AM16" s="126"/>
      <c r="AN16" s="150" t="e">
        <f>+#REF!+#REF!+#REF!+#REF!+#REF!+#REF!+#REF!</f>
        <v>#REF!</v>
      </c>
      <c r="AO16" s="97" t="e">
        <f>+#REF!+#REF!+#REF!+#REF!+#REF!+#REF!+#REF!</f>
        <v>#REF!</v>
      </c>
      <c r="AP16" s="10" t="e">
        <f t="shared" si="38"/>
        <v>#REF!</v>
      </c>
      <c r="AQ16" s="133" t="e">
        <f t="shared" si="39"/>
        <v>#REF!</v>
      </c>
      <c r="AS16" s="150" t="e">
        <f>+#REF!</f>
        <v>#REF!</v>
      </c>
      <c r="AT16" s="97" t="e">
        <f>+#REF!</f>
        <v>#REF!</v>
      </c>
      <c r="AU16" s="10" t="e">
        <f t="shared" si="40"/>
        <v>#REF!</v>
      </c>
      <c r="AV16" s="133" t="e">
        <f t="shared" si="41"/>
        <v>#REF!</v>
      </c>
      <c r="AW16" s="126"/>
      <c r="AX16" s="150" t="e">
        <f>+#REF!</f>
        <v>#REF!</v>
      </c>
      <c r="AY16" s="97" t="e">
        <f>+#REF!</f>
        <v>#REF!</v>
      </c>
      <c r="AZ16" s="10" t="e">
        <f t="shared" si="42"/>
        <v>#REF!</v>
      </c>
      <c r="BA16" s="133" t="e">
        <f t="shared" si="43"/>
        <v>#REF!</v>
      </c>
      <c r="BC16" s="150" t="e">
        <f>#REF!+#REF!+#REF!+#REF!+#REF!</f>
        <v>#REF!</v>
      </c>
      <c r="BD16" s="150" t="e">
        <f>#REF!+#REF!+#REF!+#REF!+#REF!</f>
        <v>#REF!</v>
      </c>
      <c r="BE16" s="10" t="e">
        <f t="shared" si="44"/>
        <v>#REF!</v>
      </c>
      <c r="BF16" s="133" t="e">
        <f t="shared" si="45"/>
        <v>#REF!</v>
      </c>
      <c r="BG16" s="126"/>
      <c r="BH16" s="150" t="e">
        <f>#REF!+#REF!+#REF!+#REF!+#REF!</f>
        <v>#REF!</v>
      </c>
      <c r="BI16" s="97" t="e">
        <f t="shared" si="46"/>
        <v>#REF!</v>
      </c>
      <c r="BJ16" s="10" t="e">
        <f t="shared" si="47"/>
        <v>#REF!</v>
      </c>
      <c r="BK16" s="133" t="e">
        <f t="shared" si="48"/>
        <v>#REF!</v>
      </c>
      <c r="BM16" s="150" t="e">
        <f>#REF!+#REF!</f>
        <v>#REF!</v>
      </c>
      <c r="BN16" s="97" t="e">
        <f>#REF!+#REF!</f>
        <v>#REF!</v>
      </c>
      <c r="BO16" s="10" t="e">
        <f t="shared" si="49"/>
        <v>#REF!</v>
      </c>
      <c r="BP16" s="133" t="e">
        <f t="shared" si="50"/>
        <v>#REF!</v>
      </c>
      <c r="BQ16" s="126"/>
      <c r="BR16" s="150" t="e">
        <f>#REF!+#REF!</f>
        <v>#REF!</v>
      </c>
      <c r="BS16" s="97" t="e">
        <f t="shared" si="51"/>
        <v>#REF!</v>
      </c>
      <c r="BT16" s="10" t="e">
        <f t="shared" si="52"/>
        <v>#REF!</v>
      </c>
      <c r="BU16" s="133" t="e">
        <f t="shared" si="53"/>
        <v>#REF!</v>
      </c>
    </row>
    <row r="17" spans="1:73" outlineLevel="1">
      <c r="A17" s="8">
        <v>41400</v>
      </c>
      <c r="B17" s="4"/>
      <c r="C17" t="s">
        <v>52</v>
      </c>
      <c r="E17" s="165" t="e">
        <f t="shared" si="25"/>
        <v>#REF!</v>
      </c>
      <c r="F17" s="165" t="e">
        <f t="shared" si="25"/>
        <v>#REF!</v>
      </c>
      <c r="G17" s="166" t="e">
        <f t="shared" si="26"/>
        <v>#REF!</v>
      </c>
      <c r="H17" s="172" t="e">
        <f t="shared" si="27"/>
        <v>#REF!</v>
      </c>
      <c r="I17" s="126"/>
      <c r="J17" s="165" t="e">
        <f t="shared" si="28"/>
        <v>#REF!</v>
      </c>
      <c r="K17" s="166" t="e">
        <f t="shared" si="29"/>
        <v>#REF!</v>
      </c>
      <c r="L17" s="166" t="e">
        <f t="shared" si="30"/>
        <v>#REF!</v>
      </c>
      <c r="M17" s="133" t="e">
        <f t="shared" si="31"/>
        <v>#REF!</v>
      </c>
      <c r="O17" s="150" t="e">
        <f>+#REF!</f>
        <v>#REF!</v>
      </c>
      <c r="P17" s="97" t="e">
        <f>+#REF!</f>
        <v>#REF!</v>
      </c>
      <c r="Q17" s="10" t="e">
        <f t="shared" si="32"/>
        <v>#REF!</v>
      </c>
      <c r="R17" s="133" t="e">
        <f t="shared" si="33"/>
        <v>#REF!</v>
      </c>
      <c r="S17" s="126"/>
      <c r="T17" s="150" t="e">
        <f>+#REF!</f>
        <v>#REF!</v>
      </c>
      <c r="U17" s="97" t="e">
        <f>+#REF!</f>
        <v>#REF!</v>
      </c>
      <c r="V17" s="10" t="e">
        <f t="shared" si="34"/>
        <v>#REF!</v>
      </c>
      <c r="W17" s="133" t="e">
        <f t="shared" si="35"/>
        <v>#REF!</v>
      </c>
      <c r="Y17" s="150" t="e">
        <f>+#REF!</f>
        <v>#REF!</v>
      </c>
      <c r="Z17" s="97" t="e">
        <f>+#REF!</f>
        <v>#REF!</v>
      </c>
      <c r="AA17" s="10" t="e">
        <f t="shared" si="21"/>
        <v>#REF!</v>
      </c>
      <c r="AB17" s="133" t="e">
        <f t="shared" si="22"/>
        <v>#REF!</v>
      </c>
      <c r="AC17" s="126"/>
      <c r="AD17" s="150" t="e">
        <f>+#REF!</f>
        <v>#REF!</v>
      </c>
      <c r="AE17" s="97" t="e">
        <f>+#REF!</f>
        <v>#REF!</v>
      </c>
      <c r="AF17" s="10" t="e">
        <f t="shared" si="23"/>
        <v>#REF!</v>
      </c>
      <c r="AG17" s="133" t="e">
        <f t="shared" si="24"/>
        <v>#REF!</v>
      </c>
      <c r="AI17" s="150" t="e">
        <f>+#REF!+#REF!+#REF!+#REF!+#REF!+#REF!+#REF!</f>
        <v>#REF!</v>
      </c>
      <c r="AJ17" s="97" t="e">
        <f>+#REF!+#REF!+#REF!+#REF!+#REF!+#REF!+#REF!</f>
        <v>#REF!</v>
      </c>
      <c r="AK17" s="10" t="e">
        <f t="shared" si="36"/>
        <v>#REF!</v>
      </c>
      <c r="AL17" s="133" t="e">
        <f t="shared" si="37"/>
        <v>#REF!</v>
      </c>
      <c r="AM17" s="126"/>
      <c r="AN17" s="150" t="e">
        <f>+#REF!+#REF!+#REF!+#REF!+#REF!+#REF!+#REF!</f>
        <v>#REF!</v>
      </c>
      <c r="AO17" s="97" t="e">
        <f>+#REF!+#REF!+#REF!+#REF!+#REF!+#REF!+#REF!</f>
        <v>#REF!</v>
      </c>
      <c r="AP17" s="10" t="e">
        <f t="shared" si="38"/>
        <v>#REF!</v>
      </c>
      <c r="AQ17" s="133" t="e">
        <f t="shared" si="39"/>
        <v>#REF!</v>
      </c>
      <c r="AS17" s="150" t="e">
        <f>+#REF!</f>
        <v>#REF!</v>
      </c>
      <c r="AT17" s="97" t="e">
        <f>+#REF!</f>
        <v>#REF!</v>
      </c>
      <c r="AU17" s="10" t="e">
        <f t="shared" si="40"/>
        <v>#REF!</v>
      </c>
      <c r="AV17" s="133" t="e">
        <f t="shared" si="41"/>
        <v>#REF!</v>
      </c>
      <c r="AW17" s="126"/>
      <c r="AX17" s="150" t="e">
        <f>+#REF!</f>
        <v>#REF!</v>
      </c>
      <c r="AY17" s="97" t="e">
        <f>+#REF!</f>
        <v>#REF!</v>
      </c>
      <c r="AZ17" s="10" t="e">
        <f t="shared" si="42"/>
        <v>#REF!</v>
      </c>
      <c r="BA17" s="133" t="e">
        <f t="shared" si="43"/>
        <v>#REF!</v>
      </c>
      <c r="BC17" s="150" t="e">
        <f>#REF!+#REF!+#REF!+#REF!+#REF!</f>
        <v>#REF!</v>
      </c>
      <c r="BD17" s="150" t="e">
        <f>#REF!+#REF!+#REF!+#REF!+#REF!</f>
        <v>#REF!</v>
      </c>
      <c r="BE17" s="10" t="e">
        <f t="shared" si="44"/>
        <v>#REF!</v>
      </c>
      <c r="BF17" s="133" t="e">
        <f t="shared" si="45"/>
        <v>#REF!</v>
      </c>
      <c r="BG17" s="126"/>
      <c r="BH17" s="150" t="e">
        <f>#REF!+#REF!+#REF!+#REF!+#REF!</f>
        <v>#REF!</v>
      </c>
      <c r="BI17" s="97" t="e">
        <f t="shared" si="46"/>
        <v>#REF!</v>
      </c>
      <c r="BJ17" s="10" t="e">
        <f t="shared" si="47"/>
        <v>#REF!</v>
      </c>
      <c r="BK17" s="133" t="e">
        <f t="shared" si="48"/>
        <v>#REF!</v>
      </c>
      <c r="BM17" s="150" t="e">
        <f>#REF!+#REF!</f>
        <v>#REF!</v>
      </c>
      <c r="BN17" s="97" t="e">
        <f>#REF!+#REF!</f>
        <v>#REF!</v>
      </c>
      <c r="BO17" s="10" t="e">
        <f t="shared" si="49"/>
        <v>#REF!</v>
      </c>
      <c r="BP17" s="133" t="e">
        <f t="shared" si="50"/>
        <v>#REF!</v>
      </c>
      <c r="BQ17" s="126"/>
      <c r="BR17" s="150" t="e">
        <f>#REF!+#REF!</f>
        <v>#REF!</v>
      </c>
      <c r="BS17" s="97" t="e">
        <f t="shared" si="51"/>
        <v>#REF!</v>
      </c>
      <c r="BT17" s="10" t="e">
        <f t="shared" si="52"/>
        <v>#REF!</v>
      </c>
      <c r="BU17" s="133" t="e">
        <f t="shared" si="53"/>
        <v>#REF!</v>
      </c>
    </row>
    <row r="18" spans="1:73" outlineLevel="1">
      <c r="A18" s="8">
        <v>41500</v>
      </c>
      <c r="B18" s="4"/>
      <c r="C18" t="s">
        <v>53</v>
      </c>
      <c r="E18" s="165" t="e">
        <f t="shared" si="25"/>
        <v>#REF!</v>
      </c>
      <c r="F18" s="165" t="e">
        <f t="shared" si="25"/>
        <v>#REF!</v>
      </c>
      <c r="G18" s="166" t="e">
        <f t="shared" si="26"/>
        <v>#REF!</v>
      </c>
      <c r="H18" s="172" t="e">
        <f t="shared" si="27"/>
        <v>#REF!</v>
      </c>
      <c r="I18" s="126"/>
      <c r="J18" s="165" t="e">
        <f t="shared" si="28"/>
        <v>#REF!</v>
      </c>
      <c r="K18" s="166" t="e">
        <f t="shared" si="29"/>
        <v>#REF!</v>
      </c>
      <c r="L18" s="166" t="e">
        <f t="shared" si="30"/>
        <v>#REF!</v>
      </c>
      <c r="M18" s="133" t="e">
        <f t="shared" si="31"/>
        <v>#REF!</v>
      </c>
      <c r="O18" s="150" t="e">
        <f>+#REF!</f>
        <v>#REF!</v>
      </c>
      <c r="P18" s="97" t="e">
        <f>+#REF!</f>
        <v>#REF!</v>
      </c>
      <c r="Q18" s="10" t="e">
        <f t="shared" si="32"/>
        <v>#REF!</v>
      </c>
      <c r="R18" s="133" t="e">
        <f t="shared" si="33"/>
        <v>#REF!</v>
      </c>
      <c r="S18" s="126"/>
      <c r="T18" s="150" t="e">
        <f>+#REF!</f>
        <v>#REF!</v>
      </c>
      <c r="U18" s="97" t="e">
        <f>+#REF!</f>
        <v>#REF!</v>
      </c>
      <c r="V18" s="10" t="e">
        <f t="shared" si="34"/>
        <v>#REF!</v>
      </c>
      <c r="W18" s="133" t="e">
        <f t="shared" si="35"/>
        <v>#REF!</v>
      </c>
      <c r="Y18" s="150" t="e">
        <f>+#REF!</f>
        <v>#REF!</v>
      </c>
      <c r="Z18" s="97" t="e">
        <f>+#REF!</f>
        <v>#REF!</v>
      </c>
      <c r="AA18" s="10" t="e">
        <f t="shared" si="21"/>
        <v>#REF!</v>
      </c>
      <c r="AB18" s="133" t="e">
        <f t="shared" si="22"/>
        <v>#REF!</v>
      </c>
      <c r="AC18" s="126"/>
      <c r="AD18" s="150" t="e">
        <f>+#REF!</f>
        <v>#REF!</v>
      </c>
      <c r="AE18" s="97" t="e">
        <f>+#REF!</f>
        <v>#REF!</v>
      </c>
      <c r="AF18" s="10" t="e">
        <f t="shared" si="23"/>
        <v>#REF!</v>
      </c>
      <c r="AG18" s="133" t="e">
        <f t="shared" si="24"/>
        <v>#REF!</v>
      </c>
      <c r="AI18" s="150" t="e">
        <f>+#REF!+#REF!+#REF!+#REF!+#REF!+#REF!+#REF!</f>
        <v>#REF!</v>
      </c>
      <c r="AJ18" s="97" t="e">
        <f>+#REF!+#REF!+#REF!+#REF!+#REF!+#REF!+#REF!</f>
        <v>#REF!</v>
      </c>
      <c r="AK18" s="10" t="e">
        <f t="shared" si="36"/>
        <v>#REF!</v>
      </c>
      <c r="AL18" s="133" t="e">
        <f t="shared" si="37"/>
        <v>#REF!</v>
      </c>
      <c r="AM18" s="126"/>
      <c r="AN18" s="150" t="e">
        <f>+#REF!+#REF!+#REF!+#REF!+#REF!+#REF!+#REF!</f>
        <v>#REF!</v>
      </c>
      <c r="AO18" s="97" t="e">
        <f>+#REF!+#REF!+#REF!+#REF!+#REF!+#REF!+#REF!</f>
        <v>#REF!</v>
      </c>
      <c r="AP18" s="10" t="e">
        <f t="shared" si="38"/>
        <v>#REF!</v>
      </c>
      <c r="AQ18" s="133" t="e">
        <f t="shared" si="39"/>
        <v>#REF!</v>
      </c>
      <c r="AS18" s="150" t="e">
        <f>+#REF!</f>
        <v>#REF!</v>
      </c>
      <c r="AT18" s="97" t="e">
        <f>+#REF!</f>
        <v>#REF!</v>
      </c>
      <c r="AU18" s="10" t="e">
        <f t="shared" si="40"/>
        <v>#REF!</v>
      </c>
      <c r="AV18" s="133" t="e">
        <f t="shared" si="41"/>
        <v>#REF!</v>
      </c>
      <c r="AW18" s="126"/>
      <c r="AX18" s="150" t="e">
        <f>+#REF!</f>
        <v>#REF!</v>
      </c>
      <c r="AY18" s="97" t="e">
        <f>+#REF!</f>
        <v>#REF!</v>
      </c>
      <c r="AZ18" s="10" t="e">
        <f t="shared" si="42"/>
        <v>#REF!</v>
      </c>
      <c r="BA18" s="133" t="e">
        <f t="shared" si="43"/>
        <v>#REF!</v>
      </c>
      <c r="BC18" s="150" t="e">
        <f>#REF!+#REF!+#REF!+#REF!+#REF!</f>
        <v>#REF!</v>
      </c>
      <c r="BD18" s="150" t="e">
        <f>#REF!+#REF!+#REF!+#REF!+#REF!</f>
        <v>#REF!</v>
      </c>
      <c r="BE18" s="10" t="e">
        <f t="shared" si="44"/>
        <v>#REF!</v>
      </c>
      <c r="BF18" s="133" t="e">
        <f t="shared" si="45"/>
        <v>#REF!</v>
      </c>
      <c r="BG18" s="126"/>
      <c r="BH18" s="150" t="e">
        <f>#REF!+#REF!+#REF!+#REF!+#REF!</f>
        <v>#REF!</v>
      </c>
      <c r="BI18" s="97" t="e">
        <f t="shared" si="46"/>
        <v>#REF!</v>
      </c>
      <c r="BJ18" s="10" t="e">
        <f t="shared" si="47"/>
        <v>#REF!</v>
      </c>
      <c r="BK18" s="133" t="e">
        <f t="shared" si="48"/>
        <v>#REF!</v>
      </c>
      <c r="BM18" s="150" t="e">
        <f>#REF!+#REF!</f>
        <v>#REF!</v>
      </c>
      <c r="BN18" s="97" t="e">
        <f>#REF!+#REF!</f>
        <v>#REF!</v>
      </c>
      <c r="BO18" s="10" t="e">
        <f t="shared" si="49"/>
        <v>#REF!</v>
      </c>
      <c r="BP18" s="133" t="e">
        <f t="shared" si="50"/>
        <v>#REF!</v>
      </c>
      <c r="BQ18" s="126"/>
      <c r="BR18" s="150" t="e">
        <f>#REF!+#REF!</f>
        <v>#REF!</v>
      </c>
      <c r="BS18" s="97" t="e">
        <f t="shared" si="51"/>
        <v>#REF!</v>
      </c>
      <c r="BT18" s="10" t="e">
        <f t="shared" si="52"/>
        <v>#REF!</v>
      </c>
      <c r="BU18" s="133" t="e">
        <f t="shared" si="53"/>
        <v>#REF!</v>
      </c>
    </row>
    <row r="19" spans="1:73" outlineLevel="1">
      <c r="A19" s="8">
        <v>41550</v>
      </c>
      <c r="B19" s="4"/>
      <c r="C19" t="e">
        <f>VLOOKUP(A19,LookupB,2,FALSE)</f>
        <v>#NAME?</v>
      </c>
      <c r="E19" s="165" t="e">
        <f t="shared" si="25"/>
        <v>#REF!</v>
      </c>
      <c r="F19" s="165" t="e">
        <f t="shared" si="25"/>
        <v>#REF!</v>
      </c>
      <c r="G19" s="166" t="e">
        <f>+F19-E19</f>
        <v>#REF!</v>
      </c>
      <c r="H19" s="172" t="e">
        <f>IF(E19+F19=0,0,IF(E19=0,"    100.0%",IF(G19=0,"      0.0%",+G19/E19)))</f>
        <v>#REF!</v>
      </c>
      <c r="I19" s="126"/>
      <c r="J19" s="165" t="e">
        <f t="shared" si="28"/>
        <v>#REF!</v>
      </c>
      <c r="K19" s="166" t="e">
        <f t="shared" si="29"/>
        <v>#REF!</v>
      </c>
      <c r="L19" s="166" t="e">
        <f>+K19-J19</f>
        <v>#REF!</v>
      </c>
      <c r="M19" s="133" t="e">
        <f>IF(J19+K19=0,0,IF(J19=0,"    100.0%",IF(L19=0,"      0.0%",+L19/J19)))</f>
        <v>#REF!</v>
      </c>
      <c r="O19" s="150" t="e">
        <f>+#REF!</f>
        <v>#REF!</v>
      </c>
      <c r="P19" s="97" t="e">
        <f>+#REF!</f>
        <v>#REF!</v>
      </c>
      <c r="Q19" s="10" t="e">
        <f>+P19-O19</f>
        <v>#REF!</v>
      </c>
      <c r="R19" s="133" t="e">
        <f>IF(O19+P19=0,0,IF(O19=0,"    100.0%",IF(Q19=0,"      0.0%",+Q19/O19)))</f>
        <v>#REF!</v>
      </c>
      <c r="S19" s="126"/>
      <c r="T19" s="150" t="e">
        <f>+#REF!</f>
        <v>#REF!</v>
      </c>
      <c r="U19" s="97" t="e">
        <f>+#REF!</f>
        <v>#REF!</v>
      </c>
      <c r="V19" s="10" t="e">
        <f>+U19-T19</f>
        <v>#REF!</v>
      </c>
      <c r="W19" s="133" t="e">
        <f>IF(T19+U19=0,0,IF(T19=0,"    100.0%",IF(V19=0,"      0.0%",+V19/T19)))</f>
        <v>#REF!</v>
      </c>
      <c r="Y19" s="150" t="e">
        <f>+#REF!</f>
        <v>#REF!</v>
      </c>
      <c r="Z19" s="97" t="e">
        <f>+#REF!</f>
        <v>#REF!</v>
      </c>
      <c r="AA19" s="10" t="e">
        <f>+Z19-Y19</f>
        <v>#REF!</v>
      </c>
      <c r="AB19" s="133" t="e">
        <f>IF(Y19+Z19=0,0,IF(Y19=0,"    100.0%",IF(AA19=0,"      0.0%",+AA19/Y19)))</f>
        <v>#REF!</v>
      </c>
      <c r="AC19" s="126"/>
      <c r="AD19" s="150" t="e">
        <f>+#REF!</f>
        <v>#REF!</v>
      </c>
      <c r="AE19" s="97" t="e">
        <f>+#REF!</f>
        <v>#REF!</v>
      </c>
      <c r="AF19" s="10" t="e">
        <f>+AE19-AD19</f>
        <v>#REF!</v>
      </c>
      <c r="AG19" s="133" t="e">
        <f>IF(AD19+AE19=0,0,IF(AD19=0,"    100.0%",IF(AF19=0,"      0.0%",+AF19/AD19)))</f>
        <v>#REF!</v>
      </c>
      <c r="AI19" s="150" t="e">
        <f>+#REF!+#REF!+#REF!+#REF!+#REF!+#REF!+#REF!</f>
        <v>#REF!</v>
      </c>
      <c r="AJ19" s="97" t="e">
        <f>+#REF!+#REF!+#REF!+#REF!+#REF!+#REF!+#REF!</f>
        <v>#REF!</v>
      </c>
      <c r="AK19" s="10" t="e">
        <f>+AJ19-AI19</f>
        <v>#REF!</v>
      </c>
      <c r="AL19" s="133" t="e">
        <f>IF(AI19+AJ19=0,0,IF(AI19=0,"    100.0%",IF(AK19=0,"      0.0%",+AK19/AI19)))</f>
        <v>#REF!</v>
      </c>
      <c r="AM19" s="126"/>
      <c r="AN19" s="150" t="e">
        <f>+#REF!+#REF!+#REF!+#REF!+#REF!+#REF!+#REF!</f>
        <v>#REF!</v>
      </c>
      <c r="AO19" s="97" t="e">
        <f>+#REF!+#REF!+#REF!+#REF!+#REF!+#REF!+#REF!</f>
        <v>#REF!</v>
      </c>
      <c r="AP19" s="10" t="e">
        <f>+AO19-AN19</f>
        <v>#REF!</v>
      </c>
      <c r="AQ19" s="133" t="e">
        <f>IF(AN19+AO19=0,0,IF(AN19=0,"    100.0%",IF(AP19=0,"      0.0%",+AP19/AN19)))</f>
        <v>#REF!</v>
      </c>
      <c r="AS19" s="150" t="e">
        <f>+#REF!</f>
        <v>#REF!</v>
      </c>
      <c r="AT19" s="97" t="e">
        <f>+#REF!</f>
        <v>#REF!</v>
      </c>
      <c r="AU19" s="10" t="e">
        <f>+AT19-AS19</f>
        <v>#REF!</v>
      </c>
      <c r="AV19" s="133" t="e">
        <f>IF(AS19+AT19=0,0,IF(AS19=0,"    100.0%",IF(AU19=0,"      0.0%",+AU19/AS19)))</f>
        <v>#REF!</v>
      </c>
      <c r="AW19" s="126"/>
      <c r="AX19" s="150" t="e">
        <f>+#REF!</f>
        <v>#REF!</v>
      </c>
      <c r="AY19" s="97" t="e">
        <f>+#REF!</f>
        <v>#REF!</v>
      </c>
      <c r="AZ19" s="10" t="e">
        <f>+AY19-AX19</f>
        <v>#REF!</v>
      </c>
      <c r="BA19" s="133" t="e">
        <f>IF(AX19+AY19=0,0,IF(AX19=0,"    100.0%",IF(AZ19=0,"      0.0%",+AZ19/AX19)))</f>
        <v>#REF!</v>
      </c>
      <c r="BC19" s="150" t="e">
        <f>#REF!+#REF!+#REF!+#REF!+#REF!</f>
        <v>#REF!</v>
      </c>
      <c r="BD19" s="150" t="e">
        <f>#REF!+#REF!+#REF!+#REF!+#REF!</f>
        <v>#REF!</v>
      </c>
      <c r="BE19" s="10" t="e">
        <f>+BD19-BC19</f>
        <v>#REF!</v>
      </c>
      <c r="BF19" s="133" t="e">
        <f>IF(BC19+BD19=0,0,IF(BC19=0,"    100.0%",IF(BE19=0,"      0.0%",+BE19/BC19)))</f>
        <v>#REF!</v>
      </c>
      <c r="BG19" s="126"/>
      <c r="BH19" s="150" t="e">
        <f>#REF!+#REF!+#REF!+#REF!+#REF!</f>
        <v>#REF!</v>
      </c>
      <c r="BI19" s="97" t="e">
        <f t="shared" si="46"/>
        <v>#REF!</v>
      </c>
      <c r="BJ19" s="10" t="e">
        <f>+BI19-BH19</f>
        <v>#REF!</v>
      </c>
      <c r="BK19" s="133" t="e">
        <f>IF(BH19+BI19=0,0,IF(BH19=0,"    100.0%",IF(BJ19=0,"      0.0%",+BJ19/BH19)))</f>
        <v>#REF!</v>
      </c>
      <c r="BM19" s="150" t="e">
        <f>#REF!+#REF!</f>
        <v>#REF!</v>
      </c>
      <c r="BN19" s="97" t="e">
        <f>#REF!+#REF!</f>
        <v>#REF!</v>
      </c>
      <c r="BO19" s="10" t="e">
        <f>+BN19-BM19</f>
        <v>#REF!</v>
      </c>
      <c r="BP19" s="133" t="e">
        <f>IF(BM19+BN19=0,0,IF(BM19=0,"    100.0%",IF(BO19=0,"      0.0%",+BO19/BM19)))</f>
        <v>#REF!</v>
      </c>
      <c r="BQ19" s="126"/>
      <c r="BR19" s="150" t="e">
        <f>#REF!+#REF!</f>
        <v>#REF!</v>
      </c>
      <c r="BS19" s="97" t="e">
        <f t="shared" si="51"/>
        <v>#REF!</v>
      </c>
      <c r="BT19" s="10" t="e">
        <f>+BS19-BR19</f>
        <v>#REF!</v>
      </c>
      <c r="BU19" s="133" t="e">
        <f>IF(BR19+BS19=0,0,IF(BR19=0,"    100.0%",IF(BT19=0,"      0.0%",+BT19/BR19)))</f>
        <v>#REF!</v>
      </c>
    </row>
    <row r="20" spans="1:73" outlineLevel="1">
      <c r="A20" s="8">
        <v>42100</v>
      </c>
      <c r="B20" s="4"/>
      <c r="C20" t="s">
        <v>194</v>
      </c>
      <c r="E20" s="165" t="e">
        <f t="shared" si="25"/>
        <v>#REF!</v>
      </c>
      <c r="F20" s="165" t="e">
        <f t="shared" si="25"/>
        <v>#REF!</v>
      </c>
      <c r="G20" s="166" t="e">
        <f t="shared" si="26"/>
        <v>#REF!</v>
      </c>
      <c r="H20" s="172" t="e">
        <f t="shared" si="27"/>
        <v>#REF!</v>
      </c>
      <c r="I20" s="126"/>
      <c r="J20" s="165" t="e">
        <f t="shared" si="28"/>
        <v>#REF!</v>
      </c>
      <c r="K20" s="166" t="e">
        <f t="shared" si="29"/>
        <v>#REF!</v>
      </c>
      <c r="L20" s="166" t="e">
        <f t="shared" si="30"/>
        <v>#REF!</v>
      </c>
      <c r="M20" s="133" t="e">
        <f t="shared" si="31"/>
        <v>#REF!</v>
      </c>
      <c r="O20" s="150" t="e">
        <f>+#REF!</f>
        <v>#REF!</v>
      </c>
      <c r="P20" s="97" t="e">
        <f>+#REF!</f>
        <v>#REF!</v>
      </c>
      <c r="Q20" s="10" t="e">
        <f t="shared" si="32"/>
        <v>#REF!</v>
      </c>
      <c r="R20" s="133" t="e">
        <f t="shared" si="33"/>
        <v>#REF!</v>
      </c>
      <c r="S20" s="126"/>
      <c r="T20" s="150" t="e">
        <f>+#REF!</f>
        <v>#REF!</v>
      </c>
      <c r="U20" s="97" t="e">
        <f>+#REF!</f>
        <v>#REF!</v>
      </c>
      <c r="V20" s="10" t="e">
        <f t="shared" si="34"/>
        <v>#REF!</v>
      </c>
      <c r="W20" s="133" t="e">
        <f t="shared" si="35"/>
        <v>#REF!</v>
      </c>
      <c r="Y20" s="150" t="e">
        <f>+#REF!</f>
        <v>#REF!</v>
      </c>
      <c r="Z20" s="97" t="e">
        <f>+#REF!</f>
        <v>#REF!</v>
      </c>
      <c r="AA20" s="10" t="e">
        <f t="shared" si="21"/>
        <v>#REF!</v>
      </c>
      <c r="AB20" s="133" t="e">
        <f t="shared" si="22"/>
        <v>#REF!</v>
      </c>
      <c r="AC20" s="126"/>
      <c r="AD20" s="150" t="e">
        <f>+#REF!</f>
        <v>#REF!</v>
      </c>
      <c r="AE20" s="97" t="e">
        <f>+#REF!</f>
        <v>#REF!</v>
      </c>
      <c r="AF20" s="10" t="e">
        <f t="shared" si="23"/>
        <v>#REF!</v>
      </c>
      <c r="AG20" s="133" t="e">
        <f t="shared" si="24"/>
        <v>#REF!</v>
      </c>
      <c r="AI20" s="150" t="e">
        <f>+#REF!+#REF!+#REF!+#REF!+#REF!+#REF!+#REF!</f>
        <v>#REF!</v>
      </c>
      <c r="AJ20" s="97" t="e">
        <f>+#REF!+#REF!+#REF!+#REF!+#REF!+#REF!+#REF!</f>
        <v>#REF!</v>
      </c>
      <c r="AK20" s="10" t="e">
        <f t="shared" si="36"/>
        <v>#REF!</v>
      </c>
      <c r="AL20" s="133" t="e">
        <f t="shared" si="37"/>
        <v>#REF!</v>
      </c>
      <c r="AM20" s="126"/>
      <c r="AN20" s="150" t="e">
        <f>+#REF!+#REF!+#REF!+#REF!+#REF!+#REF!+#REF!</f>
        <v>#REF!</v>
      </c>
      <c r="AO20" s="97" t="e">
        <f>+#REF!+#REF!+#REF!+#REF!+#REF!+#REF!+#REF!</f>
        <v>#REF!</v>
      </c>
      <c r="AP20" s="10" t="e">
        <f t="shared" si="38"/>
        <v>#REF!</v>
      </c>
      <c r="AQ20" s="133" t="e">
        <f t="shared" si="39"/>
        <v>#REF!</v>
      </c>
      <c r="AS20" s="150" t="e">
        <f>+#REF!</f>
        <v>#REF!</v>
      </c>
      <c r="AT20" s="97" t="e">
        <f>+#REF!</f>
        <v>#REF!</v>
      </c>
      <c r="AU20" s="10" t="e">
        <f t="shared" si="40"/>
        <v>#REF!</v>
      </c>
      <c r="AV20" s="133" t="e">
        <f t="shared" si="41"/>
        <v>#REF!</v>
      </c>
      <c r="AW20" s="126"/>
      <c r="AX20" s="150" t="e">
        <f>+#REF!</f>
        <v>#REF!</v>
      </c>
      <c r="AY20" s="97" t="e">
        <f>+#REF!</f>
        <v>#REF!</v>
      </c>
      <c r="AZ20" s="10" t="e">
        <f t="shared" si="42"/>
        <v>#REF!</v>
      </c>
      <c r="BA20" s="133" t="e">
        <f t="shared" si="43"/>
        <v>#REF!</v>
      </c>
      <c r="BC20" s="150" t="e">
        <f>#REF!+#REF!+#REF!+#REF!+#REF!</f>
        <v>#REF!</v>
      </c>
      <c r="BD20" s="150" t="e">
        <f>#REF!+#REF!+#REF!+#REF!+#REF!</f>
        <v>#REF!</v>
      </c>
      <c r="BE20" s="10" t="e">
        <f t="shared" ref="BE20:BE39" si="54">+BD20-BC20</f>
        <v>#REF!</v>
      </c>
      <c r="BF20" s="133" t="e">
        <f t="shared" ref="BF20:BF39" si="55">IF(BC20+BD20=0,0,IF(BC20=0,"    100.0%",IF(BE20=0,"      0.0%",+BE20/BC20)))</f>
        <v>#REF!</v>
      </c>
      <c r="BG20" s="126"/>
      <c r="BH20" s="150" t="e">
        <f>#REF!+#REF!+#REF!+#REF!+#REF!</f>
        <v>#REF!</v>
      </c>
      <c r="BI20" s="97" t="e">
        <f t="shared" si="46"/>
        <v>#REF!</v>
      </c>
      <c r="BJ20" s="10" t="e">
        <f t="shared" ref="BJ20:BJ39" si="56">+BI20-BH20</f>
        <v>#REF!</v>
      </c>
      <c r="BK20" s="133" t="e">
        <f t="shared" ref="BK20:BK39" si="57">IF(BH20+BI20=0,0,IF(BH20=0,"    100.0%",IF(BJ20=0,"      0.0%",+BJ20/BH20)))</f>
        <v>#REF!</v>
      </c>
      <c r="BM20" s="150" t="e">
        <f>#REF!+#REF!</f>
        <v>#REF!</v>
      </c>
      <c r="BN20" s="97" t="e">
        <f>#REF!+#REF!</f>
        <v>#REF!</v>
      </c>
      <c r="BO20" s="10" t="e">
        <f t="shared" ref="BO20:BO39" si="58">+BN20-BM20</f>
        <v>#REF!</v>
      </c>
      <c r="BP20" s="133" t="e">
        <f t="shared" ref="BP20:BP39" si="59">IF(BM20+BN20=0,0,IF(BM20=0,"    100.0%",IF(BO20=0,"      0.0%",+BO20/BM20)))</f>
        <v>#REF!</v>
      </c>
      <c r="BQ20" s="126"/>
      <c r="BR20" s="150" t="e">
        <f>#REF!+#REF!</f>
        <v>#REF!</v>
      </c>
      <c r="BS20" s="97" t="e">
        <f t="shared" si="51"/>
        <v>#REF!</v>
      </c>
      <c r="BT20" s="10" t="e">
        <f t="shared" ref="BT20:BT39" si="60">+BS20-BR20</f>
        <v>#REF!</v>
      </c>
      <c r="BU20" s="133" t="e">
        <f t="shared" ref="BU20:BU39" si="61">IF(BR20+BS20=0,0,IF(BR20=0,"    100.0%",IF(BT20=0,"      0.0%",+BT20/BR20)))</f>
        <v>#REF!</v>
      </c>
    </row>
    <row r="21" spans="1:73" outlineLevel="1">
      <c r="A21" s="8">
        <v>42200</v>
      </c>
      <c r="B21" s="4"/>
      <c r="C21" t="s">
        <v>195</v>
      </c>
      <c r="E21" s="165" t="e">
        <f t="shared" si="25"/>
        <v>#REF!</v>
      </c>
      <c r="F21" s="165" t="e">
        <f t="shared" si="25"/>
        <v>#REF!</v>
      </c>
      <c r="G21" s="166" t="e">
        <f t="shared" si="26"/>
        <v>#REF!</v>
      </c>
      <c r="H21" s="172" t="e">
        <f t="shared" si="27"/>
        <v>#REF!</v>
      </c>
      <c r="I21" s="126"/>
      <c r="J21" s="165" t="e">
        <f t="shared" si="28"/>
        <v>#REF!</v>
      </c>
      <c r="K21" s="166" t="e">
        <f t="shared" si="29"/>
        <v>#REF!</v>
      </c>
      <c r="L21" s="166" t="e">
        <f t="shared" si="30"/>
        <v>#REF!</v>
      </c>
      <c r="M21" s="133" t="e">
        <f t="shared" si="31"/>
        <v>#REF!</v>
      </c>
      <c r="O21" s="150" t="e">
        <f>+#REF!</f>
        <v>#REF!</v>
      </c>
      <c r="P21" s="97" t="e">
        <f>+#REF!</f>
        <v>#REF!</v>
      </c>
      <c r="Q21" s="10" t="e">
        <f t="shared" si="32"/>
        <v>#REF!</v>
      </c>
      <c r="R21" s="133" t="e">
        <f t="shared" si="33"/>
        <v>#REF!</v>
      </c>
      <c r="S21" s="126"/>
      <c r="T21" s="150" t="e">
        <f>+#REF!</f>
        <v>#REF!</v>
      </c>
      <c r="U21" s="97" t="e">
        <f>+#REF!</f>
        <v>#REF!</v>
      </c>
      <c r="V21" s="10" t="e">
        <f t="shared" si="34"/>
        <v>#REF!</v>
      </c>
      <c r="W21" s="133" t="e">
        <f t="shared" si="35"/>
        <v>#REF!</v>
      </c>
      <c r="Y21" s="150" t="e">
        <f>+#REF!</f>
        <v>#REF!</v>
      </c>
      <c r="Z21" s="97" t="e">
        <f>+#REF!</f>
        <v>#REF!</v>
      </c>
      <c r="AA21" s="10" t="e">
        <f t="shared" si="21"/>
        <v>#REF!</v>
      </c>
      <c r="AB21" s="133" t="e">
        <f t="shared" si="22"/>
        <v>#REF!</v>
      </c>
      <c r="AC21" s="126"/>
      <c r="AD21" s="150" t="e">
        <f>+#REF!</f>
        <v>#REF!</v>
      </c>
      <c r="AE21" s="97" t="e">
        <f>+#REF!</f>
        <v>#REF!</v>
      </c>
      <c r="AF21" s="10" t="e">
        <f t="shared" si="23"/>
        <v>#REF!</v>
      </c>
      <c r="AG21" s="133" t="e">
        <f t="shared" si="24"/>
        <v>#REF!</v>
      </c>
      <c r="AI21" s="150" t="e">
        <f>+#REF!+#REF!+#REF!+#REF!+#REF!+#REF!+#REF!</f>
        <v>#REF!</v>
      </c>
      <c r="AJ21" s="97" t="e">
        <f>+#REF!+#REF!+#REF!+#REF!+#REF!+#REF!+#REF!</f>
        <v>#REF!</v>
      </c>
      <c r="AK21" s="10" t="e">
        <f t="shared" si="36"/>
        <v>#REF!</v>
      </c>
      <c r="AL21" s="133" t="e">
        <f t="shared" si="37"/>
        <v>#REF!</v>
      </c>
      <c r="AM21" s="126"/>
      <c r="AN21" s="150" t="e">
        <f>+#REF!+#REF!+#REF!+#REF!+#REF!+#REF!+#REF!</f>
        <v>#REF!</v>
      </c>
      <c r="AO21" s="97" t="e">
        <f>+#REF!+#REF!+#REF!+#REF!+#REF!+#REF!+#REF!</f>
        <v>#REF!</v>
      </c>
      <c r="AP21" s="10" t="e">
        <f t="shared" si="38"/>
        <v>#REF!</v>
      </c>
      <c r="AQ21" s="133" t="e">
        <f t="shared" si="39"/>
        <v>#REF!</v>
      </c>
      <c r="AS21" s="150" t="e">
        <f>+#REF!</f>
        <v>#REF!</v>
      </c>
      <c r="AT21" s="97" t="e">
        <f>+#REF!</f>
        <v>#REF!</v>
      </c>
      <c r="AU21" s="10" t="e">
        <f t="shared" si="40"/>
        <v>#REF!</v>
      </c>
      <c r="AV21" s="133" t="e">
        <f t="shared" si="41"/>
        <v>#REF!</v>
      </c>
      <c r="AW21" s="126"/>
      <c r="AX21" s="150" t="e">
        <f>+#REF!</f>
        <v>#REF!</v>
      </c>
      <c r="AY21" s="97" t="e">
        <f>+#REF!</f>
        <v>#REF!</v>
      </c>
      <c r="AZ21" s="10" t="e">
        <f t="shared" si="42"/>
        <v>#REF!</v>
      </c>
      <c r="BA21" s="133" t="e">
        <f t="shared" si="43"/>
        <v>#REF!</v>
      </c>
      <c r="BC21" s="150" t="e">
        <f>#REF!+#REF!+#REF!+#REF!+#REF!</f>
        <v>#REF!</v>
      </c>
      <c r="BD21" s="150" t="e">
        <f>#REF!+#REF!+#REF!+#REF!+#REF!</f>
        <v>#REF!</v>
      </c>
      <c r="BE21" s="10" t="e">
        <f t="shared" si="54"/>
        <v>#REF!</v>
      </c>
      <c r="BF21" s="133" t="e">
        <f t="shared" si="55"/>
        <v>#REF!</v>
      </c>
      <c r="BG21" s="126"/>
      <c r="BH21" s="150" t="e">
        <f>#REF!+#REF!+#REF!+#REF!+#REF!</f>
        <v>#REF!</v>
      </c>
      <c r="BI21" s="97" t="e">
        <f t="shared" si="46"/>
        <v>#REF!</v>
      </c>
      <c r="BJ21" s="10" t="e">
        <f t="shared" si="56"/>
        <v>#REF!</v>
      </c>
      <c r="BK21" s="133" t="e">
        <f t="shared" si="57"/>
        <v>#REF!</v>
      </c>
      <c r="BM21" s="150" t="e">
        <f>#REF!+#REF!</f>
        <v>#REF!</v>
      </c>
      <c r="BN21" s="97" t="e">
        <f>#REF!+#REF!</f>
        <v>#REF!</v>
      </c>
      <c r="BO21" s="10" t="e">
        <f t="shared" si="58"/>
        <v>#REF!</v>
      </c>
      <c r="BP21" s="133" t="e">
        <f t="shared" si="59"/>
        <v>#REF!</v>
      </c>
      <c r="BQ21" s="126"/>
      <c r="BR21" s="150" t="e">
        <f>#REF!+#REF!</f>
        <v>#REF!</v>
      </c>
      <c r="BS21" s="97" t="e">
        <f t="shared" si="51"/>
        <v>#REF!</v>
      </c>
      <c r="BT21" s="10" t="e">
        <f t="shared" si="60"/>
        <v>#REF!</v>
      </c>
      <c r="BU21" s="133" t="e">
        <f t="shared" si="61"/>
        <v>#REF!</v>
      </c>
    </row>
    <row r="22" spans="1:73" outlineLevel="1">
      <c r="A22" s="8">
        <v>42400</v>
      </c>
      <c r="B22" s="4"/>
      <c r="C22" t="s">
        <v>63</v>
      </c>
      <c r="E22" s="165" t="e">
        <f t="shared" si="25"/>
        <v>#REF!</v>
      </c>
      <c r="F22" s="165" t="e">
        <f t="shared" si="25"/>
        <v>#REF!</v>
      </c>
      <c r="G22" s="166" t="e">
        <f t="shared" si="26"/>
        <v>#REF!</v>
      </c>
      <c r="H22" s="172" t="e">
        <f t="shared" si="27"/>
        <v>#REF!</v>
      </c>
      <c r="I22" s="126"/>
      <c r="J22" s="165" t="e">
        <f t="shared" si="28"/>
        <v>#REF!</v>
      </c>
      <c r="K22" s="166" t="e">
        <f t="shared" si="29"/>
        <v>#REF!</v>
      </c>
      <c r="L22" s="166" t="e">
        <f t="shared" si="30"/>
        <v>#REF!</v>
      </c>
      <c r="M22" s="133" t="e">
        <f t="shared" si="31"/>
        <v>#REF!</v>
      </c>
      <c r="O22" s="150" t="e">
        <f>+#REF!</f>
        <v>#REF!</v>
      </c>
      <c r="P22" s="97" t="e">
        <f>+#REF!</f>
        <v>#REF!</v>
      </c>
      <c r="Q22" s="10" t="e">
        <f t="shared" si="32"/>
        <v>#REF!</v>
      </c>
      <c r="R22" s="133" t="e">
        <f t="shared" si="33"/>
        <v>#REF!</v>
      </c>
      <c r="S22" s="126"/>
      <c r="T22" s="150" t="e">
        <f>+#REF!</f>
        <v>#REF!</v>
      </c>
      <c r="U22" s="97" t="e">
        <f>+#REF!</f>
        <v>#REF!</v>
      </c>
      <c r="V22" s="10" t="e">
        <f t="shared" si="34"/>
        <v>#REF!</v>
      </c>
      <c r="W22" s="133" t="e">
        <f t="shared" si="35"/>
        <v>#REF!</v>
      </c>
      <c r="Y22" s="150" t="e">
        <f>+#REF!</f>
        <v>#REF!</v>
      </c>
      <c r="Z22" s="97" t="e">
        <f>+#REF!</f>
        <v>#REF!</v>
      </c>
      <c r="AA22" s="10" t="e">
        <f t="shared" si="21"/>
        <v>#REF!</v>
      </c>
      <c r="AB22" s="133" t="e">
        <f t="shared" si="22"/>
        <v>#REF!</v>
      </c>
      <c r="AC22" s="126"/>
      <c r="AD22" s="150" t="e">
        <f>+#REF!</f>
        <v>#REF!</v>
      </c>
      <c r="AE22" s="97" t="e">
        <f>+#REF!</f>
        <v>#REF!</v>
      </c>
      <c r="AF22" s="10" t="e">
        <f t="shared" si="23"/>
        <v>#REF!</v>
      </c>
      <c r="AG22" s="133" t="e">
        <f t="shared" si="24"/>
        <v>#REF!</v>
      </c>
      <c r="AI22" s="150" t="e">
        <f>+#REF!+#REF!+#REF!+#REF!+#REF!+#REF!+#REF!</f>
        <v>#REF!</v>
      </c>
      <c r="AJ22" s="97" t="e">
        <f>+#REF!+#REF!+#REF!+#REF!+#REF!+#REF!+#REF!</f>
        <v>#REF!</v>
      </c>
      <c r="AK22" s="10" t="e">
        <f t="shared" si="36"/>
        <v>#REF!</v>
      </c>
      <c r="AL22" s="133" t="e">
        <f t="shared" si="37"/>
        <v>#REF!</v>
      </c>
      <c r="AM22" s="126"/>
      <c r="AN22" s="150" t="e">
        <f>+#REF!+#REF!+#REF!+#REF!+#REF!+#REF!+#REF!</f>
        <v>#REF!</v>
      </c>
      <c r="AO22" s="97" t="e">
        <f>+#REF!+#REF!+#REF!+#REF!+#REF!+#REF!+#REF!</f>
        <v>#REF!</v>
      </c>
      <c r="AP22" s="10" t="e">
        <f t="shared" si="38"/>
        <v>#REF!</v>
      </c>
      <c r="AQ22" s="133" t="e">
        <f t="shared" si="39"/>
        <v>#REF!</v>
      </c>
      <c r="AS22" s="150" t="e">
        <f>+#REF!</f>
        <v>#REF!</v>
      </c>
      <c r="AT22" s="97" t="e">
        <f>+#REF!</f>
        <v>#REF!</v>
      </c>
      <c r="AU22" s="10" t="e">
        <f t="shared" si="40"/>
        <v>#REF!</v>
      </c>
      <c r="AV22" s="133" t="e">
        <f t="shared" si="41"/>
        <v>#REF!</v>
      </c>
      <c r="AW22" s="126"/>
      <c r="AX22" s="150" t="e">
        <f>+#REF!</f>
        <v>#REF!</v>
      </c>
      <c r="AY22" s="97" t="e">
        <f>+#REF!</f>
        <v>#REF!</v>
      </c>
      <c r="AZ22" s="10" t="e">
        <f t="shared" si="42"/>
        <v>#REF!</v>
      </c>
      <c r="BA22" s="133" t="e">
        <f t="shared" si="43"/>
        <v>#REF!</v>
      </c>
      <c r="BC22" s="150" t="e">
        <f>#REF!+#REF!+#REF!+#REF!+#REF!</f>
        <v>#REF!</v>
      </c>
      <c r="BD22" s="150" t="e">
        <f>#REF!+#REF!+#REF!+#REF!+#REF!</f>
        <v>#REF!</v>
      </c>
      <c r="BE22" s="10" t="e">
        <f t="shared" si="54"/>
        <v>#REF!</v>
      </c>
      <c r="BF22" s="133" t="e">
        <f t="shared" si="55"/>
        <v>#REF!</v>
      </c>
      <c r="BG22" s="126"/>
      <c r="BH22" s="150" t="e">
        <f>#REF!+#REF!+#REF!+#REF!+#REF!</f>
        <v>#REF!</v>
      </c>
      <c r="BI22" s="97" t="e">
        <f t="shared" si="46"/>
        <v>#REF!</v>
      </c>
      <c r="BJ22" s="10" t="e">
        <f t="shared" si="56"/>
        <v>#REF!</v>
      </c>
      <c r="BK22" s="133" t="e">
        <f t="shared" si="57"/>
        <v>#REF!</v>
      </c>
      <c r="BM22" s="150" t="e">
        <f>#REF!+#REF!</f>
        <v>#REF!</v>
      </c>
      <c r="BN22" s="97" t="e">
        <f>#REF!+#REF!</f>
        <v>#REF!</v>
      </c>
      <c r="BO22" s="10" t="e">
        <f t="shared" si="58"/>
        <v>#REF!</v>
      </c>
      <c r="BP22" s="133" t="e">
        <f t="shared" si="59"/>
        <v>#REF!</v>
      </c>
      <c r="BQ22" s="126"/>
      <c r="BR22" s="150" t="e">
        <f>#REF!+#REF!</f>
        <v>#REF!</v>
      </c>
      <c r="BS22" s="97" t="e">
        <f t="shared" si="51"/>
        <v>#REF!</v>
      </c>
      <c r="BT22" s="10" t="e">
        <f t="shared" si="60"/>
        <v>#REF!</v>
      </c>
      <c r="BU22" s="133" t="e">
        <f t="shared" si="61"/>
        <v>#REF!</v>
      </c>
    </row>
    <row r="23" spans="1:73" outlineLevel="1">
      <c r="A23" s="8">
        <v>43100</v>
      </c>
      <c r="B23" s="4"/>
      <c r="C23" t="s">
        <v>65</v>
      </c>
      <c r="E23" s="165" t="e">
        <f t="shared" si="25"/>
        <v>#REF!</v>
      </c>
      <c r="F23" s="165" t="e">
        <f t="shared" si="25"/>
        <v>#REF!</v>
      </c>
      <c r="G23" s="166" t="e">
        <f t="shared" si="26"/>
        <v>#REF!</v>
      </c>
      <c r="H23" s="172" t="e">
        <f t="shared" si="27"/>
        <v>#REF!</v>
      </c>
      <c r="I23" s="126"/>
      <c r="J23" s="165" t="e">
        <f t="shared" si="28"/>
        <v>#REF!</v>
      </c>
      <c r="K23" s="166" t="e">
        <f t="shared" si="29"/>
        <v>#REF!</v>
      </c>
      <c r="L23" s="166" t="e">
        <f t="shared" si="30"/>
        <v>#REF!</v>
      </c>
      <c r="M23" s="133" t="e">
        <f t="shared" si="31"/>
        <v>#REF!</v>
      </c>
      <c r="O23" s="150" t="e">
        <f>+#REF!</f>
        <v>#REF!</v>
      </c>
      <c r="P23" s="97" t="e">
        <f>+#REF!</f>
        <v>#REF!</v>
      </c>
      <c r="Q23" s="10" t="e">
        <f t="shared" si="32"/>
        <v>#REF!</v>
      </c>
      <c r="R23" s="133" t="e">
        <f t="shared" si="33"/>
        <v>#REF!</v>
      </c>
      <c r="S23" s="126"/>
      <c r="T23" s="150" t="e">
        <f>+#REF!</f>
        <v>#REF!</v>
      </c>
      <c r="U23" s="97" t="e">
        <f>+#REF!</f>
        <v>#REF!</v>
      </c>
      <c r="V23" s="10" t="e">
        <f t="shared" si="34"/>
        <v>#REF!</v>
      </c>
      <c r="W23" s="133" t="e">
        <f t="shared" si="35"/>
        <v>#REF!</v>
      </c>
      <c r="Y23" s="150" t="e">
        <f>+#REF!</f>
        <v>#REF!</v>
      </c>
      <c r="Z23" s="97" t="e">
        <f>+#REF!</f>
        <v>#REF!</v>
      </c>
      <c r="AA23" s="10" t="e">
        <f t="shared" si="21"/>
        <v>#REF!</v>
      </c>
      <c r="AB23" s="133" t="e">
        <f t="shared" si="22"/>
        <v>#REF!</v>
      </c>
      <c r="AC23" s="126"/>
      <c r="AD23" s="150" t="e">
        <f>+#REF!</f>
        <v>#REF!</v>
      </c>
      <c r="AE23" s="97" t="e">
        <f>+#REF!</f>
        <v>#REF!</v>
      </c>
      <c r="AF23" s="10" t="e">
        <f t="shared" si="23"/>
        <v>#REF!</v>
      </c>
      <c r="AG23" s="133" t="e">
        <f t="shared" si="24"/>
        <v>#REF!</v>
      </c>
      <c r="AI23" s="150" t="e">
        <f>+#REF!+#REF!+#REF!+#REF!+#REF!+#REF!+#REF!</f>
        <v>#REF!</v>
      </c>
      <c r="AJ23" s="97" t="e">
        <f>+#REF!+#REF!+#REF!+#REF!+#REF!+#REF!+#REF!</f>
        <v>#REF!</v>
      </c>
      <c r="AK23" s="10" t="e">
        <f t="shared" si="36"/>
        <v>#REF!</v>
      </c>
      <c r="AL23" s="133" t="e">
        <f t="shared" si="37"/>
        <v>#REF!</v>
      </c>
      <c r="AM23" s="126"/>
      <c r="AN23" s="150" t="e">
        <f>+#REF!+#REF!+#REF!+#REF!+#REF!+#REF!+#REF!</f>
        <v>#REF!</v>
      </c>
      <c r="AO23" s="97" t="e">
        <f>+#REF!+#REF!+#REF!+#REF!+#REF!+#REF!+#REF!</f>
        <v>#REF!</v>
      </c>
      <c r="AP23" s="10" t="e">
        <f t="shared" si="38"/>
        <v>#REF!</v>
      </c>
      <c r="AQ23" s="133" t="e">
        <f t="shared" si="39"/>
        <v>#REF!</v>
      </c>
      <c r="AS23" s="150" t="e">
        <f>+#REF!</f>
        <v>#REF!</v>
      </c>
      <c r="AT23" s="97" t="e">
        <f>+#REF!</f>
        <v>#REF!</v>
      </c>
      <c r="AU23" s="10" t="e">
        <f t="shared" si="40"/>
        <v>#REF!</v>
      </c>
      <c r="AV23" s="133" t="e">
        <f t="shared" si="41"/>
        <v>#REF!</v>
      </c>
      <c r="AW23" s="126"/>
      <c r="AX23" s="150" t="e">
        <f>+#REF!</f>
        <v>#REF!</v>
      </c>
      <c r="AY23" s="97" t="e">
        <f>+#REF!</f>
        <v>#REF!</v>
      </c>
      <c r="AZ23" s="10" t="e">
        <f t="shared" si="42"/>
        <v>#REF!</v>
      </c>
      <c r="BA23" s="133" t="e">
        <f t="shared" si="43"/>
        <v>#REF!</v>
      </c>
      <c r="BC23" s="150" t="e">
        <f>#REF!+#REF!+#REF!+#REF!+#REF!</f>
        <v>#REF!</v>
      </c>
      <c r="BD23" s="150" t="e">
        <f>#REF!+#REF!+#REF!+#REF!+#REF!</f>
        <v>#REF!</v>
      </c>
      <c r="BE23" s="10" t="e">
        <f t="shared" si="54"/>
        <v>#REF!</v>
      </c>
      <c r="BF23" s="133" t="e">
        <f t="shared" si="55"/>
        <v>#REF!</v>
      </c>
      <c r="BG23" s="126"/>
      <c r="BH23" s="150" t="e">
        <f>#REF!+#REF!+#REF!+#REF!+#REF!</f>
        <v>#REF!</v>
      </c>
      <c r="BI23" s="97" t="e">
        <f t="shared" si="46"/>
        <v>#REF!</v>
      </c>
      <c r="BJ23" s="10" t="e">
        <f t="shared" si="56"/>
        <v>#REF!</v>
      </c>
      <c r="BK23" s="133" t="e">
        <f t="shared" si="57"/>
        <v>#REF!</v>
      </c>
      <c r="BM23" s="150" t="e">
        <f>#REF!+#REF!</f>
        <v>#REF!</v>
      </c>
      <c r="BN23" s="97" t="e">
        <f>#REF!+#REF!</f>
        <v>#REF!</v>
      </c>
      <c r="BO23" s="10" t="e">
        <f t="shared" si="58"/>
        <v>#REF!</v>
      </c>
      <c r="BP23" s="133" t="e">
        <f t="shared" si="59"/>
        <v>#REF!</v>
      </c>
      <c r="BQ23" s="126"/>
      <c r="BR23" s="150" t="e">
        <f>#REF!+#REF!</f>
        <v>#REF!</v>
      </c>
      <c r="BS23" s="97" t="e">
        <f t="shared" si="51"/>
        <v>#REF!</v>
      </c>
      <c r="BT23" s="10" t="e">
        <f t="shared" si="60"/>
        <v>#REF!</v>
      </c>
      <c r="BU23" s="133" t="e">
        <f t="shared" si="61"/>
        <v>#REF!</v>
      </c>
    </row>
    <row r="24" spans="1:73" outlineLevel="1">
      <c r="A24" s="8">
        <v>43200</v>
      </c>
      <c r="B24" s="4"/>
      <c r="C24" t="s">
        <v>66</v>
      </c>
      <c r="E24" s="165" t="e">
        <f t="shared" si="25"/>
        <v>#REF!</v>
      </c>
      <c r="F24" s="165" t="e">
        <f t="shared" si="25"/>
        <v>#REF!</v>
      </c>
      <c r="G24" s="166" t="e">
        <f t="shared" si="26"/>
        <v>#REF!</v>
      </c>
      <c r="H24" s="172" t="e">
        <f t="shared" si="27"/>
        <v>#REF!</v>
      </c>
      <c r="I24" s="126"/>
      <c r="J24" s="165" t="e">
        <f t="shared" si="28"/>
        <v>#REF!</v>
      </c>
      <c r="K24" s="166" t="e">
        <f t="shared" si="29"/>
        <v>#REF!</v>
      </c>
      <c r="L24" s="166" t="e">
        <f t="shared" si="30"/>
        <v>#REF!</v>
      </c>
      <c r="M24" s="133" t="e">
        <f t="shared" si="31"/>
        <v>#REF!</v>
      </c>
      <c r="O24" s="150" t="e">
        <f>+#REF!</f>
        <v>#REF!</v>
      </c>
      <c r="P24" s="97" t="e">
        <f>+#REF!</f>
        <v>#REF!</v>
      </c>
      <c r="Q24" s="10" t="e">
        <f t="shared" si="32"/>
        <v>#REF!</v>
      </c>
      <c r="R24" s="133" t="e">
        <f t="shared" si="33"/>
        <v>#REF!</v>
      </c>
      <c r="S24" s="126"/>
      <c r="T24" s="150" t="e">
        <f>+#REF!</f>
        <v>#REF!</v>
      </c>
      <c r="U24" s="97" t="e">
        <f>+#REF!</f>
        <v>#REF!</v>
      </c>
      <c r="V24" s="10" t="e">
        <f t="shared" si="34"/>
        <v>#REF!</v>
      </c>
      <c r="W24" s="133" t="e">
        <f t="shared" si="35"/>
        <v>#REF!</v>
      </c>
      <c r="Y24" s="150" t="e">
        <f>+#REF!</f>
        <v>#REF!</v>
      </c>
      <c r="Z24" s="97" t="e">
        <f>+#REF!</f>
        <v>#REF!</v>
      </c>
      <c r="AA24" s="10" t="e">
        <f t="shared" si="21"/>
        <v>#REF!</v>
      </c>
      <c r="AB24" s="133" t="e">
        <f t="shared" si="22"/>
        <v>#REF!</v>
      </c>
      <c r="AC24" s="126"/>
      <c r="AD24" s="150" t="e">
        <f>+#REF!</f>
        <v>#REF!</v>
      </c>
      <c r="AE24" s="97" t="e">
        <f>+#REF!</f>
        <v>#REF!</v>
      </c>
      <c r="AF24" s="10" t="e">
        <f t="shared" si="23"/>
        <v>#REF!</v>
      </c>
      <c r="AG24" s="133" t="e">
        <f t="shared" si="24"/>
        <v>#REF!</v>
      </c>
      <c r="AI24" s="150" t="e">
        <f>+#REF!+#REF!+#REF!+#REF!+#REF!+#REF!+#REF!</f>
        <v>#REF!</v>
      </c>
      <c r="AJ24" s="97" t="e">
        <f>+#REF!+#REF!+#REF!+#REF!+#REF!+#REF!+#REF!</f>
        <v>#REF!</v>
      </c>
      <c r="AK24" s="10" t="e">
        <f t="shared" si="36"/>
        <v>#REF!</v>
      </c>
      <c r="AL24" s="133" t="e">
        <f t="shared" si="37"/>
        <v>#REF!</v>
      </c>
      <c r="AM24" s="126"/>
      <c r="AN24" s="150" t="e">
        <f>+#REF!+#REF!+#REF!+#REF!+#REF!+#REF!+#REF!</f>
        <v>#REF!</v>
      </c>
      <c r="AO24" s="97" t="e">
        <f>+#REF!+#REF!+#REF!+#REF!+#REF!+#REF!+#REF!</f>
        <v>#REF!</v>
      </c>
      <c r="AP24" s="10" t="e">
        <f t="shared" si="38"/>
        <v>#REF!</v>
      </c>
      <c r="AQ24" s="133" t="e">
        <f t="shared" si="39"/>
        <v>#REF!</v>
      </c>
      <c r="AS24" s="150" t="e">
        <f>+#REF!</f>
        <v>#REF!</v>
      </c>
      <c r="AT24" s="97" t="e">
        <f>+#REF!</f>
        <v>#REF!</v>
      </c>
      <c r="AU24" s="10" t="e">
        <f t="shared" si="40"/>
        <v>#REF!</v>
      </c>
      <c r="AV24" s="133" t="e">
        <f t="shared" si="41"/>
        <v>#REF!</v>
      </c>
      <c r="AW24" s="126"/>
      <c r="AX24" s="150" t="e">
        <f>+#REF!</f>
        <v>#REF!</v>
      </c>
      <c r="AY24" s="97" t="e">
        <f>+#REF!</f>
        <v>#REF!</v>
      </c>
      <c r="AZ24" s="10" t="e">
        <f t="shared" si="42"/>
        <v>#REF!</v>
      </c>
      <c r="BA24" s="133" t="e">
        <f t="shared" si="43"/>
        <v>#REF!</v>
      </c>
      <c r="BC24" s="150" t="e">
        <f>#REF!+#REF!+#REF!+#REF!+#REF!</f>
        <v>#REF!</v>
      </c>
      <c r="BD24" s="150" t="e">
        <f>#REF!+#REF!+#REF!+#REF!+#REF!</f>
        <v>#REF!</v>
      </c>
      <c r="BE24" s="10" t="e">
        <f t="shared" si="54"/>
        <v>#REF!</v>
      </c>
      <c r="BF24" s="133" t="e">
        <f t="shared" si="55"/>
        <v>#REF!</v>
      </c>
      <c r="BG24" s="126"/>
      <c r="BH24" s="150" t="e">
        <f>#REF!+#REF!+#REF!+#REF!+#REF!</f>
        <v>#REF!</v>
      </c>
      <c r="BI24" s="97" t="e">
        <f t="shared" si="46"/>
        <v>#REF!</v>
      </c>
      <c r="BJ24" s="10" t="e">
        <f t="shared" si="56"/>
        <v>#REF!</v>
      </c>
      <c r="BK24" s="133" t="e">
        <f t="shared" si="57"/>
        <v>#REF!</v>
      </c>
      <c r="BM24" s="150" t="e">
        <f>#REF!+#REF!</f>
        <v>#REF!</v>
      </c>
      <c r="BN24" s="97" t="e">
        <f>#REF!+#REF!</f>
        <v>#REF!</v>
      </c>
      <c r="BO24" s="10" t="e">
        <f t="shared" si="58"/>
        <v>#REF!</v>
      </c>
      <c r="BP24" s="133" t="e">
        <f t="shared" si="59"/>
        <v>#REF!</v>
      </c>
      <c r="BQ24" s="126"/>
      <c r="BR24" s="150" t="e">
        <f>#REF!+#REF!</f>
        <v>#REF!</v>
      </c>
      <c r="BS24" s="97" t="e">
        <f t="shared" si="51"/>
        <v>#REF!</v>
      </c>
      <c r="BT24" s="10" t="e">
        <f t="shared" si="60"/>
        <v>#REF!</v>
      </c>
      <c r="BU24" s="133" t="e">
        <f t="shared" si="61"/>
        <v>#REF!</v>
      </c>
    </row>
    <row r="25" spans="1:73" outlineLevel="1">
      <c r="A25" s="8">
        <v>43300</v>
      </c>
      <c r="B25" s="4"/>
      <c r="C25" t="s">
        <v>162</v>
      </c>
      <c r="E25" s="165" t="e">
        <f t="shared" si="25"/>
        <v>#REF!</v>
      </c>
      <c r="F25" s="165" t="e">
        <f t="shared" si="25"/>
        <v>#REF!</v>
      </c>
      <c r="G25" s="166" t="e">
        <f t="shared" si="26"/>
        <v>#REF!</v>
      </c>
      <c r="H25" s="172" t="e">
        <f t="shared" si="27"/>
        <v>#REF!</v>
      </c>
      <c r="I25" s="126"/>
      <c r="J25" s="165" t="e">
        <f t="shared" si="28"/>
        <v>#REF!</v>
      </c>
      <c r="K25" s="166" t="e">
        <f t="shared" si="29"/>
        <v>#REF!</v>
      </c>
      <c r="L25" s="166" t="e">
        <f t="shared" si="30"/>
        <v>#REF!</v>
      </c>
      <c r="M25" s="133" t="e">
        <f t="shared" si="31"/>
        <v>#REF!</v>
      </c>
      <c r="O25" s="150" t="e">
        <f>+#REF!</f>
        <v>#REF!</v>
      </c>
      <c r="P25" s="97" t="e">
        <f>+#REF!</f>
        <v>#REF!</v>
      </c>
      <c r="Q25" s="10" t="e">
        <f t="shared" si="32"/>
        <v>#REF!</v>
      </c>
      <c r="R25" s="133" t="e">
        <f t="shared" si="33"/>
        <v>#REF!</v>
      </c>
      <c r="S25" s="126"/>
      <c r="T25" s="150" t="e">
        <f>+#REF!</f>
        <v>#REF!</v>
      </c>
      <c r="U25" s="97" t="e">
        <f>+#REF!</f>
        <v>#REF!</v>
      </c>
      <c r="V25" s="10" t="e">
        <f t="shared" si="34"/>
        <v>#REF!</v>
      </c>
      <c r="W25" s="133" t="e">
        <f t="shared" si="35"/>
        <v>#REF!</v>
      </c>
      <c r="Y25" s="150" t="e">
        <f>+#REF!</f>
        <v>#REF!</v>
      </c>
      <c r="Z25" s="97" t="e">
        <f>+#REF!</f>
        <v>#REF!</v>
      </c>
      <c r="AA25" s="10" t="e">
        <f t="shared" si="21"/>
        <v>#REF!</v>
      </c>
      <c r="AB25" s="133" t="e">
        <f t="shared" si="22"/>
        <v>#REF!</v>
      </c>
      <c r="AC25" s="126"/>
      <c r="AD25" s="150" t="e">
        <f>+#REF!</f>
        <v>#REF!</v>
      </c>
      <c r="AE25" s="97" t="e">
        <f>+#REF!</f>
        <v>#REF!</v>
      </c>
      <c r="AF25" s="10" t="e">
        <f t="shared" si="23"/>
        <v>#REF!</v>
      </c>
      <c r="AG25" s="133" t="e">
        <f t="shared" si="24"/>
        <v>#REF!</v>
      </c>
      <c r="AI25" s="150" t="e">
        <f>+#REF!+#REF!+#REF!+#REF!+#REF!+#REF!+#REF!</f>
        <v>#REF!</v>
      </c>
      <c r="AJ25" s="97" t="e">
        <f>+#REF!+#REF!+#REF!+#REF!+#REF!+#REF!+#REF!</f>
        <v>#REF!</v>
      </c>
      <c r="AK25" s="10" t="e">
        <f t="shared" si="36"/>
        <v>#REF!</v>
      </c>
      <c r="AL25" s="133" t="e">
        <f t="shared" si="37"/>
        <v>#REF!</v>
      </c>
      <c r="AM25" s="126"/>
      <c r="AN25" s="150" t="e">
        <f>+#REF!+#REF!+#REF!+#REF!+#REF!+#REF!+#REF!</f>
        <v>#REF!</v>
      </c>
      <c r="AO25" s="97" t="e">
        <f>+#REF!+#REF!+#REF!+#REF!+#REF!+#REF!+#REF!</f>
        <v>#REF!</v>
      </c>
      <c r="AP25" s="10" t="e">
        <f t="shared" si="38"/>
        <v>#REF!</v>
      </c>
      <c r="AQ25" s="133" t="e">
        <f t="shared" si="39"/>
        <v>#REF!</v>
      </c>
      <c r="AS25" s="150" t="e">
        <f>+#REF!</f>
        <v>#REF!</v>
      </c>
      <c r="AT25" s="97" t="e">
        <f>+#REF!</f>
        <v>#REF!</v>
      </c>
      <c r="AU25" s="10" t="e">
        <f t="shared" si="40"/>
        <v>#REF!</v>
      </c>
      <c r="AV25" s="133" t="e">
        <f t="shared" si="41"/>
        <v>#REF!</v>
      </c>
      <c r="AW25" s="126"/>
      <c r="AX25" s="150" t="e">
        <f>+#REF!</f>
        <v>#REF!</v>
      </c>
      <c r="AY25" s="97" t="e">
        <f>+#REF!</f>
        <v>#REF!</v>
      </c>
      <c r="AZ25" s="10" t="e">
        <f t="shared" si="42"/>
        <v>#REF!</v>
      </c>
      <c r="BA25" s="133" t="e">
        <f t="shared" si="43"/>
        <v>#REF!</v>
      </c>
      <c r="BC25" s="150" t="e">
        <f>#REF!+#REF!+#REF!+#REF!+#REF!</f>
        <v>#REF!</v>
      </c>
      <c r="BD25" s="150" t="e">
        <f>#REF!+#REF!+#REF!+#REF!+#REF!</f>
        <v>#REF!</v>
      </c>
      <c r="BE25" s="10" t="e">
        <f t="shared" si="54"/>
        <v>#REF!</v>
      </c>
      <c r="BF25" s="133" t="e">
        <f t="shared" si="55"/>
        <v>#REF!</v>
      </c>
      <c r="BG25" s="126"/>
      <c r="BH25" s="150" t="e">
        <f>#REF!+#REF!+#REF!+#REF!+#REF!</f>
        <v>#REF!</v>
      </c>
      <c r="BI25" s="97" t="e">
        <f t="shared" si="46"/>
        <v>#REF!</v>
      </c>
      <c r="BJ25" s="10" t="e">
        <f t="shared" si="56"/>
        <v>#REF!</v>
      </c>
      <c r="BK25" s="133" t="e">
        <f t="shared" si="57"/>
        <v>#REF!</v>
      </c>
      <c r="BM25" s="150" t="e">
        <f>#REF!+#REF!</f>
        <v>#REF!</v>
      </c>
      <c r="BN25" s="97" t="e">
        <f>#REF!+#REF!</f>
        <v>#REF!</v>
      </c>
      <c r="BO25" s="10" t="e">
        <f t="shared" si="58"/>
        <v>#REF!</v>
      </c>
      <c r="BP25" s="133" t="e">
        <f t="shared" si="59"/>
        <v>#REF!</v>
      </c>
      <c r="BQ25" s="126"/>
      <c r="BR25" s="150" t="e">
        <f>#REF!+#REF!</f>
        <v>#REF!</v>
      </c>
      <c r="BS25" s="97" t="e">
        <f t="shared" si="51"/>
        <v>#REF!</v>
      </c>
      <c r="BT25" s="10" t="e">
        <f t="shared" si="60"/>
        <v>#REF!</v>
      </c>
      <c r="BU25" s="133" t="e">
        <f t="shared" si="61"/>
        <v>#REF!</v>
      </c>
    </row>
    <row r="26" spans="1:73" outlineLevel="1">
      <c r="A26" s="8">
        <v>43400</v>
      </c>
      <c r="B26" s="4"/>
      <c r="C26" t="s">
        <v>164</v>
      </c>
      <c r="E26" s="165" t="e">
        <f t="shared" si="25"/>
        <v>#REF!</v>
      </c>
      <c r="F26" s="165" t="e">
        <f t="shared" si="25"/>
        <v>#REF!</v>
      </c>
      <c r="G26" s="166" t="e">
        <f t="shared" si="26"/>
        <v>#REF!</v>
      </c>
      <c r="H26" s="172" t="e">
        <f t="shared" si="27"/>
        <v>#REF!</v>
      </c>
      <c r="I26" s="126"/>
      <c r="J26" s="165" t="e">
        <f t="shared" si="28"/>
        <v>#REF!</v>
      </c>
      <c r="K26" s="166" t="e">
        <f t="shared" si="29"/>
        <v>#REF!</v>
      </c>
      <c r="L26" s="166" t="e">
        <f t="shared" si="30"/>
        <v>#REF!</v>
      </c>
      <c r="M26" s="133" t="e">
        <f t="shared" si="31"/>
        <v>#REF!</v>
      </c>
      <c r="O26" s="150" t="e">
        <f>+#REF!</f>
        <v>#REF!</v>
      </c>
      <c r="P26" s="97" t="e">
        <f>+#REF!</f>
        <v>#REF!</v>
      </c>
      <c r="Q26" s="10" t="e">
        <f t="shared" si="32"/>
        <v>#REF!</v>
      </c>
      <c r="R26" s="133" t="e">
        <f t="shared" si="33"/>
        <v>#REF!</v>
      </c>
      <c r="S26" s="126"/>
      <c r="T26" s="150" t="e">
        <f>+#REF!</f>
        <v>#REF!</v>
      </c>
      <c r="U26" s="97" t="e">
        <f>+#REF!</f>
        <v>#REF!</v>
      </c>
      <c r="V26" s="10" t="e">
        <f t="shared" si="34"/>
        <v>#REF!</v>
      </c>
      <c r="W26" s="133" t="e">
        <f t="shared" si="35"/>
        <v>#REF!</v>
      </c>
      <c r="Y26" s="150" t="e">
        <f>+#REF!</f>
        <v>#REF!</v>
      </c>
      <c r="Z26" s="97" t="e">
        <f>+#REF!</f>
        <v>#REF!</v>
      </c>
      <c r="AA26" s="10" t="e">
        <f t="shared" si="21"/>
        <v>#REF!</v>
      </c>
      <c r="AB26" s="133" t="e">
        <f t="shared" si="22"/>
        <v>#REF!</v>
      </c>
      <c r="AC26" s="126"/>
      <c r="AD26" s="150" t="e">
        <f>+#REF!</f>
        <v>#REF!</v>
      </c>
      <c r="AE26" s="97" t="e">
        <f>+#REF!</f>
        <v>#REF!</v>
      </c>
      <c r="AF26" s="10" t="e">
        <f t="shared" si="23"/>
        <v>#REF!</v>
      </c>
      <c r="AG26" s="133" t="e">
        <f t="shared" si="24"/>
        <v>#REF!</v>
      </c>
      <c r="AI26" s="150" t="e">
        <f>+#REF!+#REF!+#REF!+#REF!+#REF!+#REF!+#REF!</f>
        <v>#REF!</v>
      </c>
      <c r="AJ26" s="97" t="e">
        <f>+#REF!+#REF!+#REF!+#REF!+#REF!+#REF!+#REF!</f>
        <v>#REF!</v>
      </c>
      <c r="AK26" s="10" t="e">
        <f t="shared" si="36"/>
        <v>#REF!</v>
      </c>
      <c r="AL26" s="133" t="e">
        <f t="shared" si="37"/>
        <v>#REF!</v>
      </c>
      <c r="AM26" s="126"/>
      <c r="AN26" s="150" t="e">
        <f>+#REF!+#REF!+#REF!+#REF!+#REF!+#REF!+#REF!</f>
        <v>#REF!</v>
      </c>
      <c r="AO26" s="97" t="e">
        <f>+#REF!+#REF!+#REF!+#REF!+#REF!+#REF!+#REF!</f>
        <v>#REF!</v>
      </c>
      <c r="AP26" s="10" t="e">
        <f t="shared" si="38"/>
        <v>#REF!</v>
      </c>
      <c r="AQ26" s="133" t="e">
        <f t="shared" si="39"/>
        <v>#REF!</v>
      </c>
      <c r="AS26" s="150" t="e">
        <f>+#REF!</f>
        <v>#REF!</v>
      </c>
      <c r="AT26" s="97" t="e">
        <f>+#REF!</f>
        <v>#REF!</v>
      </c>
      <c r="AU26" s="10" t="e">
        <f t="shared" si="40"/>
        <v>#REF!</v>
      </c>
      <c r="AV26" s="133" t="e">
        <f t="shared" si="41"/>
        <v>#REF!</v>
      </c>
      <c r="AW26" s="126"/>
      <c r="AX26" s="150" t="e">
        <f>+#REF!</f>
        <v>#REF!</v>
      </c>
      <c r="AY26" s="97" t="e">
        <f>+#REF!</f>
        <v>#REF!</v>
      </c>
      <c r="AZ26" s="10" t="e">
        <f t="shared" si="42"/>
        <v>#REF!</v>
      </c>
      <c r="BA26" s="133" t="e">
        <f t="shared" si="43"/>
        <v>#REF!</v>
      </c>
      <c r="BC26" s="150" t="e">
        <f>#REF!+#REF!+#REF!+#REF!+#REF!</f>
        <v>#REF!</v>
      </c>
      <c r="BD26" s="150" t="e">
        <f>#REF!+#REF!+#REF!+#REF!+#REF!</f>
        <v>#REF!</v>
      </c>
      <c r="BE26" s="10" t="e">
        <f t="shared" si="54"/>
        <v>#REF!</v>
      </c>
      <c r="BF26" s="133" t="e">
        <f t="shared" si="55"/>
        <v>#REF!</v>
      </c>
      <c r="BG26" s="126"/>
      <c r="BH26" s="150" t="e">
        <f>#REF!+#REF!+#REF!+#REF!+#REF!</f>
        <v>#REF!</v>
      </c>
      <c r="BI26" s="97" t="e">
        <f t="shared" si="46"/>
        <v>#REF!</v>
      </c>
      <c r="BJ26" s="10" t="e">
        <f t="shared" si="56"/>
        <v>#REF!</v>
      </c>
      <c r="BK26" s="133" t="e">
        <f t="shared" si="57"/>
        <v>#REF!</v>
      </c>
      <c r="BM26" s="150" t="e">
        <f>#REF!+#REF!</f>
        <v>#REF!</v>
      </c>
      <c r="BN26" s="97" t="e">
        <f>#REF!+#REF!</f>
        <v>#REF!</v>
      </c>
      <c r="BO26" s="10" t="e">
        <f t="shared" si="58"/>
        <v>#REF!</v>
      </c>
      <c r="BP26" s="133" t="e">
        <f t="shared" si="59"/>
        <v>#REF!</v>
      </c>
      <c r="BQ26" s="126"/>
      <c r="BR26" s="150" t="e">
        <f>#REF!+#REF!</f>
        <v>#REF!</v>
      </c>
      <c r="BS26" s="97" t="e">
        <f t="shared" si="51"/>
        <v>#REF!</v>
      </c>
      <c r="BT26" s="10" t="e">
        <f t="shared" si="60"/>
        <v>#REF!</v>
      </c>
      <c r="BU26" s="133" t="e">
        <f t="shared" si="61"/>
        <v>#REF!</v>
      </c>
    </row>
    <row r="27" spans="1:73" outlineLevel="1">
      <c r="A27" s="8">
        <v>43500</v>
      </c>
      <c r="B27" s="4"/>
      <c r="C27" t="s">
        <v>67</v>
      </c>
      <c r="E27" s="165" t="e">
        <f t="shared" si="25"/>
        <v>#REF!</v>
      </c>
      <c r="F27" s="165" t="e">
        <f t="shared" si="25"/>
        <v>#REF!</v>
      </c>
      <c r="G27" s="166" t="e">
        <f t="shared" si="26"/>
        <v>#REF!</v>
      </c>
      <c r="H27" s="172" t="e">
        <f t="shared" si="27"/>
        <v>#REF!</v>
      </c>
      <c r="I27" s="126"/>
      <c r="J27" s="165" t="e">
        <f t="shared" si="28"/>
        <v>#REF!</v>
      </c>
      <c r="K27" s="166" t="e">
        <f t="shared" si="29"/>
        <v>#REF!</v>
      </c>
      <c r="L27" s="166" t="e">
        <f t="shared" si="30"/>
        <v>#REF!</v>
      </c>
      <c r="M27" s="133" t="e">
        <f t="shared" si="31"/>
        <v>#REF!</v>
      </c>
      <c r="O27" s="150" t="e">
        <f>+#REF!</f>
        <v>#REF!</v>
      </c>
      <c r="P27" s="97" t="e">
        <f>+#REF!</f>
        <v>#REF!</v>
      </c>
      <c r="Q27" s="10" t="e">
        <f t="shared" si="32"/>
        <v>#REF!</v>
      </c>
      <c r="R27" s="133" t="e">
        <f t="shared" si="33"/>
        <v>#REF!</v>
      </c>
      <c r="S27" s="126"/>
      <c r="T27" s="150" t="e">
        <f>+#REF!</f>
        <v>#REF!</v>
      </c>
      <c r="U27" s="97" t="e">
        <f>+#REF!</f>
        <v>#REF!</v>
      </c>
      <c r="V27" s="10" t="e">
        <f t="shared" si="34"/>
        <v>#REF!</v>
      </c>
      <c r="W27" s="133" t="e">
        <f t="shared" si="35"/>
        <v>#REF!</v>
      </c>
      <c r="Y27" s="150" t="e">
        <f>+#REF!</f>
        <v>#REF!</v>
      </c>
      <c r="Z27" s="97" t="e">
        <f>+#REF!</f>
        <v>#REF!</v>
      </c>
      <c r="AA27" s="10" t="e">
        <f t="shared" si="21"/>
        <v>#REF!</v>
      </c>
      <c r="AB27" s="133" t="e">
        <f t="shared" si="22"/>
        <v>#REF!</v>
      </c>
      <c r="AC27" s="126"/>
      <c r="AD27" s="150" t="e">
        <f>+#REF!</f>
        <v>#REF!</v>
      </c>
      <c r="AE27" s="97" t="e">
        <f>+#REF!</f>
        <v>#REF!</v>
      </c>
      <c r="AF27" s="10" t="e">
        <f t="shared" si="23"/>
        <v>#REF!</v>
      </c>
      <c r="AG27" s="133" t="e">
        <f t="shared" si="24"/>
        <v>#REF!</v>
      </c>
      <c r="AI27" s="150" t="e">
        <f>+#REF!+#REF!+#REF!+#REF!+#REF!+#REF!+#REF!</f>
        <v>#REF!</v>
      </c>
      <c r="AJ27" s="97" t="e">
        <f>+#REF!+#REF!+#REF!+#REF!+#REF!+#REF!+#REF!</f>
        <v>#REF!</v>
      </c>
      <c r="AK27" s="10" t="e">
        <f t="shared" si="36"/>
        <v>#REF!</v>
      </c>
      <c r="AL27" s="133" t="e">
        <f t="shared" si="37"/>
        <v>#REF!</v>
      </c>
      <c r="AM27" s="126"/>
      <c r="AN27" s="150" t="e">
        <f>+#REF!+#REF!+#REF!+#REF!+#REF!+#REF!+#REF!</f>
        <v>#REF!</v>
      </c>
      <c r="AO27" s="97" t="e">
        <f>+#REF!+#REF!+#REF!+#REF!+#REF!+#REF!+#REF!</f>
        <v>#REF!</v>
      </c>
      <c r="AP27" s="10" t="e">
        <f t="shared" si="38"/>
        <v>#REF!</v>
      </c>
      <c r="AQ27" s="133" t="e">
        <f t="shared" si="39"/>
        <v>#REF!</v>
      </c>
      <c r="AS27" s="150" t="e">
        <f>+#REF!</f>
        <v>#REF!</v>
      </c>
      <c r="AT27" s="97" t="e">
        <f>+#REF!</f>
        <v>#REF!</v>
      </c>
      <c r="AU27" s="10" t="e">
        <f t="shared" si="40"/>
        <v>#REF!</v>
      </c>
      <c r="AV27" s="133" t="e">
        <f t="shared" si="41"/>
        <v>#REF!</v>
      </c>
      <c r="AW27" s="126"/>
      <c r="AX27" s="150" t="e">
        <f>+#REF!</f>
        <v>#REF!</v>
      </c>
      <c r="AY27" s="97" t="e">
        <f>+#REF!</f>
        <v>#REF!</v>
      </c>
      <c r="AZ27" s="10" t="e">
        <f t="shared" si="42"/>
        <v>#REF!</v>
      </c>
      <c r="BA27" s="133" t="e">
        <f t="shared" si="43"/>
        <v>#REF!</v>
      </c>
      <c r="BC27" s="150" t="e">
        <f>#REF!+#REF!+#REF!+#REF!+#REF!</f>
        <v>#REF!</v>
      </c>
      <c r="BD27" s="150" t="e">
        <f>#REF!+#REF!+#REF!+#REF!+#REF!</f>
        <v>#REF!</v>
      </c>
      <c r="BE27" s="10" t="e">
        <f t="shared" si="54"/>
        <v>#REF!</v>
      </c>
      <c r="BF27" s="133" t="e">
        <f t="shared" si="55"/>
        <v>#REF!</v>
      </c>
      <c r="BG27" s="126"/>
      <c r="BH27" s="150" t="e">
        <f>#REF!+#REF!+#REF!+#REF!+#REF!</f>
        <v>#REF!</v>
      </c>
      <c r="BI27" s="97" t="e">
        <f t="shared" si="46"/>
        <v>#REF!</v>
      </c>
      <c r="BJ27" s="10" t="e">
        <f t="shared" si="56"/>
        <v>#REF!</v>
      </c>
      <c r="BK27" s="133" t="e">
        <f t="shared" si="57"/>
        <v>#REF!</v>
      </c>
      <c r="BM27" s="150" t="e">
        <f>#REF!+#REF!</f>
        <v>#REF!</v>
      </c>
      <c r="BN27" s="97" t="e">
        <f>#REF!+#REF!</f>
        <v>#REF!</v>
      </c>
      <c r="BO27" s="10" t="e">
        <f t="shared" si="58"/>
        <v>#REF!</v>
      </c>
      <c r="BP27" s="133" t="e">
        <f t="shared" si="59"/>
        <v>#REF!</v>
      </c>
      <c r="BQ27" s="126"/>
      <c r="BR27" s="150" t="e">
        <f>#REF!+#REF!</f>
        <v>#REF!</v>
      </c>
      <c r="BS27" s="97" t="e">
        <f t="shared" si="51"/>
        <v>#REF!</v>
      </c>
      <c r="BT27" s="10" t="e">
        <f t="shared" si="60"/>
        <v>#REF!</v>
      </c>
      <c r="BU27" s="133" t="e">
        <f t="shared" si="61"/>
        <v>#REF!</v>
      </c>
    </row>
    <row r="28" spans="1:73" outlineLevel="1">
      <c r="A28" s="8">
        <v>43520</v>
      </c>
      <c r="B28" s="4"/>
      <c r="C28" t="s">
        <v>68</v>
      </c>
      <c r="E28" s="165" t="e">
        <f t="shared" si="25"/>
        <v>#REF!</v>
      </c>
      <c r="F28" s="165" t="e">
        <f t="shared" si="25"/>
        <v>#REF!</v>
      </c>
      <c r="G28" s="166" t="e">
        <f t="shared" si="26"/>
        <v>#REF!</v>
      </c>
      <c r="H28" s="172" t="e">
        <f t="shared" si="27"/>
        <v>#REF!</v>
      </c>
      <c r="I28" s="126"/>
      <c r="J28" s="165" t="e">
        <f t="shared" si="28"/>
        <v>#REF!</v>
      </c>
      <c r="K28" s="166" t="e">
        <f t="shared" si="29"/>
        <v>#REF!</v>
      </c>
      <c r="L28" s="166" t="e">
        <f t="shared" si="30"/>
        <v>#REF!</v>
      </c>
      <c r="M28" s="133" t="e">
        <f t="shared" si="31"/>
        <v>#REF!</v>
      </c>
      <c r="O28" s="150" t="e">
        <f>+#REF!</f>
        <v>#REF!</v>
      </c>
      <c r="P28" s="97" t="e">
        <f>+#REF!</f>
        <v>#REF!</v>
      </c>
      <c r="Q28" s="10" t="e">
        <f t="shared" si="32"/>
        <v>#REF!</v>
      </c>
      <c r="R28" s="133" t="e">
        <f t="shared" si="33"/>
        <v>#REF!</v>
      </c>
      <c r="S28" s="126"/>
      <c r="T28" s="150" t="e">
        <f>+#REF!</f>
        <v>#REF!</v>
      </c>
      <c r="U28" s="97" t="e">
        <f>+#REF!</f>
        <v>#REF!</v>
      </c>
      <c r="V28" s="10" t="e">
        <f t="shared" si="34"/>
        <v>#REF!</v>
      </c>
      <c r="W28" s="133" t="e">
        <f t="shared" si="35"/>
        <v>#REF!</v>
      </c>
      <c r="Y28" s="150" t="e">
        <f>+#REF!</f>
        <v>#REF!</v>
      </c>
      <c r="Z28" s="97" t="e">
        <f>+#REF!</f>
        <v>#REF!</v>
      </c>
      <c r="AA28" s="10" t="e">
        <f t="shared" si="21"/>
        <v>#REF!</v>
      </c>
      <c r="AB28" s="133" t="e">
        <f t="shared" si="22"/>
        <v>#REF!</v>
      </c>
      <c r="AC28" s="126"/>
      <c r="AD28" s="150" t="e">
        <f>+#REF!</f>
        <v>#REF!</v>
      </c>
      <c r="AE28" s="97" t="e">
        <f>+#REF!</f>
        <v>#REF!</v>
      </c>
      <c r="AF28" s="10" t="e">
        <f t="shared" si="23"/>
        <v>#REF!</v>
      </c>
      <c r="AG28" s="133" t="e">
        <f t="shared" si="24"/>
        <v>#REF!</v>
      </c>
      <c r="AI28" s="150" t="e">
        <f>+#REF!+#REF!+#REF!+#REF!+#REF!+#REF!+#REF!</f>
        <v>#REF!</v>
      </c>
      <c r="AJ28" s="97" t="e">
        <f>+#REF!+#REF!+#REF!+#REF!+#REF!+#REF!+#REF!</f>
        <v>#REF!</v>
      </c>
      <c r="AK28" s="10" t="e">
        <f t="shared" si="36"/>
        <v>#REF!</v>
      </c>
      <c r="AL28" s="133" t="e">
        <f t="shared" si="37"/>
        <v>#REF!</v>
      </c>
      <c r="AM28" s="126"/>
      <c r="AN28" s="150" t="e">
        <f>+#REF!+#REF!+#REF!+#REF!+#REF!+#REF!+#REF!</f>
        <v>#REF!</v>
      </c>
      <c r="AO28" s="97" t="e">
        <f>+#REF!+#REF!+#REF!+#REF!+#REF!+#REF!+#REF!</f>
        <v>#REF!</v>
      </c>
      <c r="AP28" s="10" t="e">
        <f t="shared" si="38"/>
        <v>#REF!</v>
      </c>
      <c r="AQ28" s="133" t="e">
        <f t="shared" si="39"/>
        <v>#REF!</v>
      </c>
      <c r="AS28" s="150" t="e">
        <f>+#REF!</f>
        <v>#REF!</v>
      </c>
      <c r="AT28" s="97" t="e">
        <f>+#REF!</f>
        <v>#REF!</v>
      </c>
      <c r="AU28" s="10" t="e">
        <f t="shared" si="40"/>
        <v>#REF!</v>
      </c>
      <c r="AV28" s="133" t="e">
        <f t="shared" si="41"/>
        <v>#REF!</v>
      </c>
      <c r="AW28" s="126"/>
      <c r="AX28" s="150" t="e">
        <f>+#REF!</f>
        <v>#REF!</v>
      </c>
      <c r="AY28" s="97" t="e">
        <f>+#REF!</f>
        <v>#REF!</v>
      </c>
      <c r="AZ28" s="10" t="e">
        <f t="shared" si="42"/>
        <v>#REF!</v>
      </c>
      <c r="BA28" s="133" t="e">
        <f t="shared" si="43"/>
        <v>#REF!</v>
      </c>
      <c r="BC28" s="150" t="e">
        <f>#REF!+#REF!+#REF!+#REF!+#REF!</f>
        <v>#REF!</v>
      </c>
      <c r="BD28" s="150" t="e">
        <f>#REF!+#REF!+#REF!+#REF!+#REF!</f>
        <v>#REF!</v>
      </c>
      <c r="BE28" s="10" t="e">
        <f t="shared" si="54"/>
        <v>#REF!</v>
      </c>
      <c r="BF28" s="133" t="e">
        <f t="shared" si="55"/>
        <v>#REF!</v>
      </c>
      <c r="BG28" s="126"/>
      <c r="BH28" s="150" t="e">
        <f>#REF!+#REF!+#REF!+#REF!+#REF!</f>
        <v>#REF!</v>
      </c>
      <c r="BI28" s="97" t="e">
        <f t="shared" si="46"/>
        <v>#REF!</v>
      </c>
      <c r="BJ28" s="10" t="e">
        <f t="shared" si="56"/>
        <v>#REF!</v>
      </c>
      <c r="BK28" s="133" t="e">
        <f t="shared" si="57"/>
        <v>#REF!</v>
      </c>
      <c r="BM28" s="150" t="e">
        <f>#REF!+#REF!</f>
        <v>#REF!</v>
      </c>
      <c r="BN28" s="97" t="e">
        <f>#REF!+#REF!</f>
        <v>#REF!</v>
      </c>
      <c r="BO28" s="10" t="e">
        <f t="shared" si="58"/>
        <v>#REF!</v>
      </c>
      <c r="BP28" s="133" t="e">
        <f t="shared" si="59"/>
        <v>#REF!</v>
      </c>
      <c r="BQ28" s="126"/>
      <c r="BR28" s="150" t="e">
        <f>#REF!+#REF!</f>
        <v>#REF!</v>
      </c>
      <c r="BS28" s="97" t="e">
        <f t="shared" si="51"/>
        <v>#REF!</v>
      </c>
      <c r="BT28" s="10" t="e">
        <f t="shared" si="60"/>
        <v>#REF!</v>
      </c>
      <c r="BU28" s="133" t="e">
        <f t="shared" si="61"/>
        <v>#REF!</v>
      </c>
    </row>
    <row r="29" spans="1:73" outlineLevel="1">
      <c r="A29" s="8">
        <v>43540</v>
      </c>
      <c r="B29" s="4"/>
      <c r="C29" t="s">
        <v>137</v>
      </c>
      <c r="E29" s="165" t="e">
        <f t="shared" si="25"/>
        <v>#REF!</v>
      </c>
      <c r="F29" s="165" t="e">
        <f t="shared" si="25"/>
        <v>#REF!</v>
      </c>
      <c r="G29" s="166" t="e">
        <f t="shared" si="26"/>
        <v>#REF!</v>
      </c>
      <c r="H29" s="172" t="e">
        <f t="shared" si="27"/>
        <v>#REF!</v>
      </c>
      <c r="I29" s="126"/>
      <c r="J29" s="165" t="e">
        <f t="shared" si="28"/>
        <v>#REF!</v>
      </c>
      <c r="K29" s="166" t="e">
        <f t="shared" si="29"/>
        <v>#REF!</v>
      </c>
      <c r="L29" s="166" t="e">
        <f t="shared" si="30"/>
        <v>#REF!</v>
      </c>
      <c r="M29" s="133" t="e">
        <f t="shared" si="31"/>
        <v>#REF!</v>
      </c>
      <c r="O29" s="150" t="e">
        <f>+#REF!</f>
        <v>#REF!</v>
      </c>
      <c r="P29" s="97" t="e">
        <f>+#REF!</f>
        <v>#REF!</v>
      </c>
      <c r="Q29" s="10" t="e">
        <f t="shared" si="32"/>
        <v>#REF!</v>
      </c>
      <c r="R29" s="133" t="e">
        <f t="shared" si="33"/>
        <v>#REF!</v>
      </c>
      <c r="S29" s="126"/>
      <c r="T29" s="150" t="e">
        <f>+#REF!</f>
        <v>#REF!</v>
      </c>
      <c r="U29" s="97" t="e">
        <f>+#REF!</f>
        <v>#REF!</v>
      </c>
      <c r="V29" s="10" t="e">
        <f t="shared" si="34"/>
        <v>#REF!</v>
      </c>
      <c r="W29" s="133" t="e">
        <f t="shared" si="35"/>
        <v>#REF!</v>
      </c>
      <c r="Y29" s="150" t="e">
        <f>+#REF!</f>
        <v>#REF!</v>
      </c>
      <c r="Z29" s="97" t="e">
        <f>+#REF!</f>
        <v>#REF!</v>
      </c>
      <c r="AA29" s="10" t="e">
        <f t="shared" si="21"/>
        <v>#REF!</v>
      </c>
      <c r="AB29" s="133" t="e">
        <f t="shared" si="22"/>
        <v>#REF!</v>
      </c>
      <c r="AC29" s="126"/>
      <c r="AD29" s="150" t="e">
        <f>+#REF!</f>
        <v>#REF!</v>
      </c>
      <c r="AE29" s="97" t="e">
        <f>+#REF!</f>
        <v>#REF!</v>
      </c>
      <c r="AF29" s="10" t="e">
        <f t="shared" si="23"/>
        <v>#REF!</v>
      </c>
      <c r="AG29" s="133" t="e">
        <f t="shared" si="24"/>
        <v>#REF!</v>
      </c>
      <c r="AI29" s="150" t="e">
        <f>+#REF!+#REF!+#REF!+#REF!+#REF!+#REF!+#REF!</f>
        <v>#REF!</v>
      </c>
      <c r="AJ29" s="97" t="e">
        <f>+#REF!+#REF!+#REF!+#REF!+#REF!+#REF!+#REF!</f>
        <v>#REF!</v>
      </c>
      <c r="AK29" s="10" t="e">
        <f t="shared" si="36"/>
        <v>#REF!</v>
      </c>
      <c r="AL29" s="133" t="e">
        <f t="shared" si="37"/>
        <v>#REF!</v>
      </c>
      <c r="AM29" s="126"/>
      <c r="AN29" s="150" t="e">
        <f>+#REF!+#REF!+#REF!+#REF!+#REF!+#REF!+#REF!</f>
        <v>#REF!</v>
      </c>
      <c r="AO29" s="97" t="e">
        <f>+#REF!+#REF!+#REF!+#REF!+#REF!+#REF!+#REF!</f>
        <v>#REF!</v>
      </c>
      <c r="AP29" s="10" t="e">
        <f t="shared" si="38"/>
        <v>#REF!</v>
      </c>
      <c r="AQ29" s="133" t="e">
        <f t="shared" si="39"/>
        <v>#REF!</v>
      </c>
      <c r="AS29" s="150" t="e">
        <f>+#REF!</f>
        <v>#REF!</v>
      </c>
      <c r="AT29" s="97" t="e">
        <f>+#REF!</f>
        <v>#REF!</v>
      </c>
      <c r="AU29" s="10" t="e">
        <f t="shared" si="40"/>
        <v>#REF!</v>
      </c>
      <c r="AV29" s="133" t="e">
        <f t="shared" si="41"/>
        <v>#REF!</v>
      </c>
      <c r="AW29" s="126"/>
      <c r="AX29" s="150" t="e">
        <f>+#REF!</f>
        <v>#REF!</v>
      </c>
      <c r="AY29" s="97" t="e">
        <f>+#REF!</f>
        <v>#REF!</v>
      </c>
      <c r="AZ29" s="10" t="e">
        <f t="shared" si="42"/>
        <v>#REF!</v>
      </c>
      <c r="BA29" s="133" t="e">
        <f t="shared" si="43"/>
        <v>#REF!</v>
      </c>
      <c r="BC29" s="150" t="e">
        <f>#REF!+#REF!+#REF!+#REF!+#REF!</f>
        <v>#REF!</v>
      </c>
      <c r="BD29" s="150" t="e">
        <f>#REF!+#REF!+#REF!+#REF!+#REF!</f>
        <v>#REF!</v>
      </c>
      <c r="BE29" s="10" t="e">
        <f t="shared" si="54"/>
        <v>#REF!</v>
      </c>
      <c r="BF29" s="133" t="e">
        <f t="shared" si="55"/>
        <v>#REF!</v>
      </c>
      <c r="BG29" s="126"/>
      <c r="BH29" s="150" t="e">
        <f>#REF!+#REF!+#REF!+#REF!+#REF!</f>
        <v>#REF!</v>
      </c>
      <c r="BI29" s="97" t="e">
        <f t="shared" si="46"/>
        <v>#REF!</v>
      </c>
      <c r="BJ29" s="10" t="e">
        <f t="shared" si="56"/>
        <v>#REF!</v>
      </c>
      <c r="BK29" s="133" t="e">
        <f t="shared" si="57"/>
        <v>#REF!</v>
      </c>
      <c r="BM29" s="150" t="e">
        <f>#REF!+#REF!</f>
        <v>#REF!</v>
      </c>
      <c r="BN29" s="97" t="e">
        <f>#REF!+#REF!</f>
        <v>#REF!</v>
      </c>
      <c r="BO29" s="10" t="e">
        <f t="shared" si="58"/>
        <v>#REF!</v>
      </c>
      <c r="BP29" s="133" t="e">
        <f t="shared" si="59"/>
        <v>#REF!</v>
      </c>
      <c r="BQ29" s="126"/>
      <c r="BR29" s="150" t="e">
        <f>#REF!+#REF!</f>
        <v>#REF!</v>
      </c>
      <c r="BS29" s="97" t="e">
        <f t="shared" si="51"/>
        <v>#REF!</v>
      </c>
      <c r="BT29" s="10" t="e">
        <f t="shared" si="60"/>
        <v>#REF!</v>
      </c>
      <c r="BU29" s="133" t="e">
        <f t="shared" si="61"/>
        <v>#REF!</v>
      </c>
    </row>
    <row r="30" spans="1:73" outlineLevel="1">
      <c r="A30" s="8">
        <v>43600</v>
      </c>
      <c r="B30" s="4"/>
      <c r="C30" t="s">
        <v>64</v>
      </c>
      <c r="E30" s="165" t="e">
        <f t="shared" si="25"/>
        <v>#REF!</v>
      </c>
      <c r="F30" s="165" t="e">
        <f t="shared" si="25"/>
        <v>#REF!</v>
      </c>
      <c r="G30" s="166" t="e">
        <f t="shared" si="26"/>
        <v>#REF!</v>
      </c>
      <c r="H30" s="172" t="e">
        <f t="shared" si="27"/>
        <v>#REF!</v>
      </c>
      <c r="I30" s="126"/>
      <c r="J30" s="165" t="e">
        <f t="shared" si="28"/>
        <v>#REF!</v>
      </c>
      <c r="K30" s="166" t="e">
        <f t="shared" si="29"/>
        <v>#REF!</v>
      </c>
      <c r="L30" s="166" t="e">
        <f t="shared" si="30"/>
        <v>#REF!</v>
      </c>
      <c r="M30" s="133" t="e">
        <f t="shared" si="31"/>
        <v>#REF!</v>
      </c>
      <c r="O30" s="150" t="e">
        <f>+#REF!</f>
        <v>#REF!</v>
      </c>
      <c r="P30" s="97" t="e">
        <f>+#REF!</f>
        <v>#REF!</v>
      </c>
      <c r="Q30" s="10" t="e">
        <f t="shared" si="32"/>
        <v>#REF!</v>
      </c>
      <c r="R30" s="133" t="e">
        <f t="shared" si="33"/>
        <v>#REF!</v>
      </c>
      <c r="S30" s="126"/>
      <c r="T30" s="150" t="e">
        <f>+#REF!</f>
        <v>#REF!</v>
      </c>
      <c r="U30" s="97" t="e">
        <f>+#REF!</f>
        <v>#REF!</v>
      </c>
      <c r="V30" s="10" t="e">
        <f t="shared" si="34"/>
        <v>#REF!</v>
      </c>
      <c r="W30" s="133" t="e">
        <f t="shared" si="35"/>
        <v>#REF!</v>
      </c>
      <c r="Y30" s="150" t="e">
        <f>+#REF!</f>
        <v>#REF!</v>
      </c>
      <c r="Z30" s="97" t="e">
        <f>+#REF!</f>
        <v>#REF!</v>
      </c>
      <c r="AA30" s="10" t="e">
        <f t="shared" si="21"/>
        <v>#REF!</v>
      </c>
      <c r="AB30" s="133" t="e">
        <f t="shared" si="22"/>
        <v>#REF!</v>
      </c>
      <c r="AC30" s="126"/>
      <c r="AD30" s="150" t="e">
        <f>+#REF!</f>
        <v>#REF!</v>
      </c>
      <c r="AE30" s="97" t="e">
        <f>+#REF!</f>
        <v>#REF!</v>
      </c>
      <c r="AF30" s="10" t="e">
        <f t="shared" si="23"/>
        <v>#REF!</v>
      </c>
      <c r="AG30" s="133" t="e">
        <f t="shared" si="24"/>
        <v>#REF!</v>
      </c>
      <c r="AI30" s="150" t="e">
        <f>+#REF!+#REF!+#REF!+#REF!+#REF!+#REF!+#REF!</f>
        <v>#REF!</v>
      </c>
      <c r="AJ30" s="97" t="e">
        <f>+#REF!+#REF!+#REF!+#REF!+#REF!+#REF!+#REF!</f>
        <v>#REF!</v>
      </c>
      <c r="AK30" s="10" t="e">
        <f t="shared" si="36"/>
        <v>#REF!</v>
      </c>
      <c r="AL30" s="133" t="e">
        <f t="shared" si="37"/>
        <v>#REF!</v>
      </c>
      <c r="AM30" s="126"/>
      <c r="AN30" s="150" t="e">
        <f>+#REF!+#REF!+#REF!+#REF!+#REF!+#REF!+#REF!</f>
        <v>#REF!</v>
      </c>
      <c r="AO30" s="97" t="e">
        <f>+#REF!+#REF!+#REF!+#REF!+#REF!+#REF!+#REF!</f>
        <v>#REF!</v>
      </c>
      <c r="AP30" s="10" t="e">
        <f t="shared" si="38"/>
        <v>#REF!</v>
      </c>
      <c r="AQ30" s="133" t="e">
        <f t="shared" si="39"/>
        <v>#REF!</v>
      </c>
      <c r="AS30" s="150" t="e">
        <f>+#REF!</f>
        <v>#REF!</v>
      </c>
      <c r="AT30" s="97" t="e">
        <f>+#REF!</f>
        <v>#REF!</v>
      </c>
      <c r="AU30" s="10" t="e">
        <f t="shared" si="40"/>
        <v>#REF!</v>
      </c>
      <c r="AV30" s="133" t="e">
        <f t="shared" si="41"/>
        <v>#REF!</v>
      </c>
      <c r="AW30" s="126"/>
      <c r="AX30" s="150" t="e">
        <f>+#REF!</f>
        <v>#REF!</v>
      </c>
      <c r="AY30" s="97" t="e">
        <f>+#REF!</f>
        <v>#REF!</v>
      </c>
      <c r="AZ30" s="10" t="e">
        <f t="shared" si="42"/>
        <v>#REF!</v>
      </c>
      <c r="BA30" s="133" t="e">
        <f t="shared" si="43"/>
        <v>#REF!</v>
      </c>
      <c r="BC30" s="150" t="e">
        <f>#REF!+#REF!+#REF!+#REF!+#REF!</f>
        <v>#REF!</v>
      </c>
      <c r="BD30" s="150" t="e">
        <f>#REF!+#REF!+#REF!+#REF!+#REF!</f>
        <v>#REF!</v>
      </c>
      <c r="BE30" s="10" t="e">
        <f t="shared" si="54"/>
        <v>#REF!</v>
      </c>
      <c r="BF30" s="133" t="e">
        <f t="shared" si="55"/>
        <v>#REF!</v>
      </c>
      <c r="BG30" s="126"/>
      <c r="BH30" s="150" t="e">
        <f>#REF!+#REF!+#REF!+#REF!+#REF!</f>
        <v>#REF!</v>
      </c>
      <c r="BI30" s="97" t="e">
        <f t="shared" si="46"/>
        <v>#REF!</v>
      </c>
      <c r="BJ30" s="10" t="e">
        <f t="shared" si="56"/>
        <v>#REF!</v>
      </c>
      <c r="BK30" s="133" t="e">
        <f t="shared" si="57"/>
        <v>#REF!</v>
      </c>
      <c r="BM30" s="150" t="e">
        <f>#REF!+#REF!</f>
        <v>#REF!</v>
      </c>
      <c r="BN30" s="97" t="e">
        <f>#REF!+#REF!</f>
        <v>#REF!</v>
      </c>
      <c r="BO30" s="10" t="e">
        <f t="shared" si="58"/>
        <v>#REF!</v>
      </c>
      <c r="BP30" s="133" t="e">
        <f t="shared" si="59"/>
        <v>#REF!</v>
      </c>
      <c r="BQ30" s="126"/>
      <c r="BR30" s="150" t="e">
        <f>#REF!+#REF!</f>
        <v>#REF!</v>
      </c>
      <c r="BS30" s="97" t="e">
        <f t="shared" si="51"/>
        <v>#REF!</v>
      </c>
      <c r="BT30" s="10" t="e">
        <f t="shared" si="60"/>
        <v>#REF!</v>
      </c>
      <c r="BU30" s="133" t="e">
        <f t="shared" si="61"/>
        <v>#REF!</v>
      </c>
    </row>
    <row r="31" spans="1:73" outlineLevel="1">
      <c r="A31" s="8">
        <v>43700</v>
      </c>
      <c r="B31" s="4"/>
      <c r="C31" t="s">
        <v>165</v>
      </c>
      <c r="E31" s="165" t="e">
        <f t="shared" si="25"/>
        <v>#REF!</v>
      </c>
      <c r="F31" s="165" t="e">
        <f t="shared" si="25"/>
        <v>#REF!</v>
      </c>
      <c r="G31" s="166" t="e">
        <f t="shared" si="26"/>
        <v>#REF!</v>
      </c>
      <c r="H31" s="172" t="e">
        <f t="shared" si="27"/>
        <v>#REF!</v>
      </c>
      <c r="I31" s="126"/>
      <c r="J31" s="165" t="e">
        <f t="shared" si="28"/>
        <v>#REF!</v>
      </c>
      <c r="K31" s="166" t="e">
        <f t="shared" si="29"/>
        <v>#REF!</v>
      </c>
      <c r="L31" s="166" t="e">
        <f t="shared" si="30"/>
        <v>#REF!</v>
      </c>
      <c r="M31" s="133" t="e">
        <f t="shared" si="31"/>
        <v>#REF!</v>
      </c>
      <c r="O31" s="150" t="e">
        <f>+#REF!</f>
        <v>#REF!</v>
      </c>
      <c r="P31" s="97" t="e">
        <f>+#REF!</f>
        <v>#REF!</v>
      </c>
      <c r="Q31" s="10" t="e">
        <f t="shared" si="32"/>
        <v>#REF!</v>
      </c>
      <c r="R31" s="133" t="e">
        <f t="shared" si="33"/>
        <v>#REF!</v>
      </c>
      <c r="S31" s="126"/>
      <c r="T31" s="150" t="e">
        <f>+#REF!</f>
        <v>#REF!</v>
      </c>
      <c r="U31" s="97" t="e">
        <f>+#REF!</f>
        <v>#REF!</v>
      </c>
      <c r="V31" s="10" t="e">
        <f t="shared" si="34"/>
        <v>#REF!</v>
      </c>
      <c r="W31" s="133" t="e">
        <f t="shared" si="35"/>
        <v>#REF!</v>
      </c>
      <c r="Y31" s="150" t="e">
        <f>+#REF!</f>
        <v>#REF!</v>
      </c>
      <c r="Z31" s="97" t="e">
        <f>+#REF!</f>
        <v>#REF!</v>
      </c>
      <c r="AA31" s="10" t="e">
        <f t="shared" si="21"/>
        <v>#REF!</v>
      </c>
      <c r="AB31" s="133" t="e">
        <f t="shared" si="22"/>
        <v>#REF!</v>
      </c>
      <c r="AC31" s="126"/>
      <c r="AD31" s="150" t="e">
        <f>+#REF!</f>
        <v>#REF!</v>
      </c>
      <c r="AE31" s="97" t="e">
        <f>+#REF!</f>
        <v>#REF!</v>
      </c>
      <c r="AF31" s="10" t="e">
        <f t="shared" si="23"/>
        <v>#REF!</v>
      </c>
      <c r="AG31" s="133" t="e">
        <f t="shared" si="24"/>
        <v>#REF!</v>
      </c>
      <c r="AI31" s="150" t="e">
        <f>+#REF!+#REF!+#REF!+#REF!+#REF!+#REF!+#REF!</f>
        <v>#REF!</v>
      </c>
      <c r="AJ31" s="97" t="e">
        <f>+#REF!+#REF!+#REF!+#REF!+#REF!+#REF!+#REF!</f>
        <v>#REF!</v>
      </c>
      <c r="AK31" s="10" t="e">
        <f t="shared" si="36"/>
        <v>#REF!</v>
      </c>
      <c r="AL31" s="133" t="e">
        <f t="shared" si="37"/>
        <v>#REF!</v>
      </c>
      <c r="AM31" s="126"/>
      <c r="AN31" s="150" t="e">
        <f>+#REF!+#REF!+#REF!+#REF!+#REF!+#REF!+#REF!</f>
        <v>#REF!</v>
      </c>
      <c r="AO31" s="97" t="e">
        <f>+#REF!+#REF!+#REF!+#REF!+#REF!+#REF!+#REF!</f>
        <v>#REF!</v>
      </c>
      <c r="AP31" s="10" t="e">
        <f t="shared" si="38"/>
        <v>#REF!</v>
      </c>
      <c r="AQ31" s="133" t="e">
        <f t="shared" si="39"/>
        <v>#REF!</v>
      </c>
      <c r="AS31" s="150" t="e">
        <f>+#REF!</f>
        <v>#REF!</v>
      </c>
      <c r="AT31" s="97" t="e">
        <f>+#REF!</f>
        <v>#REF!</v>
      </c>
      <c r="AU31" s="10" t="e">
        <f t="shared" si="40"/>
        <v>#REF!</v>
      </c>
      <c r="AV31" s="133" t="e">
        <f t="shared" si="41"/>
        <v>#REF!</v>
      </c>
      <c r="AW31" s="126"/>
      <c r="AX31" s="150" t="e">
        <f>+#REF!</f>
        <v>#REF!</v>
      </c>
      <c r="AY31" s="97" t="e">
        <f>+#REF!</f>
        <v>#REF!</v>
      </c>
      <c r="AZ31" s="10" t="e">
        <f t="shared" si="42"/>
        <v>#REF!</v>
      </c>
      <c r="BA31" s="133" t="e">
        <f t="shared" si="43"/>
        <v>#REF!</v>
      </c>
      <c r="BC31" s="150" t="e">
        <f>#REF!+#REF!+#REF!+#REF!+#REF!</f>
        <v>#REF!</v>
      </c>
      <c r="BD31" s="150" t="e">
        <f>#REF!+#REF!+#REF!+#REF!+#REF!</f>
        <v>#REF!</v>
      </c>
      <c r="BE31" s="10" t="e">
        <f t="shared" si="54"/>
        <v>#REF!</v>
      </c>
      <c r="BF31" s="133" t="e">
        <f t="shared" si="55"/>
        <v>#REF!</v>
      </c>
      <c r="BG31" s="126"/>
      <c r="BH31" s="150" t="e">
        <f>#REF!+#REF!+#REF!+#REF!+#REF!</f>
        <v>#REF!</v>
      </c>
      <c r="BI31" s="97" t="e">
        <f t="shared" si="46"/>
        <v>#REF!</v>
      </c>
      <c r="BJ31" s="10" t="e">
        <f t="shared" si="56"/>
        <v>#REF!</v>
      </c>
      <c r="BK31" s="133" t="e">
        <f t="shared" si="57"/>
        <v>#REF!</v>
      </c>
      <c r="BM31" s="150" t="e">
        <f>#REF!+#REF!</f>
        <v>#REF!</v>
      </c>
      <c r="BN31" s="97" t="e">
        <f>#REF!+#REF!</f>
        <v>#REF!</v>
      </c>
      <c r="BO31" s="10" t="e">
        <f t="shared" si="58"/>
        <v>#REF!</v>
      </c>
      <c r="BP31" s="133" t="e">
        <f t="shared" si="59"/>
        <v>#REF!</v>
      </c>
      <c r="BQ31" s="126"/>
      <c r="BR31" s="150" t="e">
        <f>#REF!+#REF!</f>
        <v>#REF!</v>
      </c>
      <c r="BS31" s="97" t="e">
        <f t="shared" si="51"/>
        <v>#REF!</v>
      </c>
      <c r="BT31" s="10" t="e">
        <f t="shared" si="60"/>
        <v>#REF!</v>
      </c>
      <c r="BU31" s="133" t="e">
        <f t="shared" si="61"/>
        <v>#REF!</v>
      </c>
    </row>
    <row r="32" spans="1:73" outlineLevel="1">
      <c r="A32" s="8">
        <v>43800</v>
      </c>
      <c r="B32" s="4"/>
      <c r="C32" t="s">
        <v>166</v>
      </c>
      <c r="E32" s="165" t="e">
        <f t="shared" si="25"/>
        <v>#REF!</v>
      </c>
      <c r="F32" s="165" t="e">
        <f t="shared" si="25"/>
        <v>#REF!</v>
      </c>
      <c r="G32" s="166" t="e">
        <f t="shared" si="26"/>
        <v>#REF!</v>
      </c>
      <c r="H32" s="172" t="e">
        <f t="shared" si="27"/>
        <v>#REF!</v>
      </c>
      <c r="I32" s="126"/>
      <c r="J32" s="165" t="e">
        <f t="shared" si="28"/>
        <v>#REF!</v>
      </c>
      <c r="K32" s="166" t="e">
        <f t="shared" si="29"/>
        <v>#REF!</v>
      </c>
      <c r="L32" s="166" t="e">
        <f t="shared" si="30"/>
        <v>#REF!</v>
      </c>
      <c r="M32" s="133" t="e">
        <f t="shared" si="31"/>
        <v>#REF!</v>
      </c>
      <c r="O32" s="150" t="e">
        <f>+#REF!</f>
        <v>#REF!</v>
      </c>
      <c r="P32" s="97" t="e">
        <f>+#REF!</f>
        <v>#REF!</v>
      </c>
      <c r="Q32" s="10" t="e">
        <f t="shared" si="32"/>
        <v>#REF!</v>
      </c>
      <c r="R32" s="133" t="e">
        <f t="shared" si="33"/>
        <v>#REF!</v>
      </c>
      <c r="S32" s="126"/>
      <c r="T32" s="150" t="e">
        <f>+#REF!</f>
        <v>#REF!</v>
      </c>
      <c r="U32" s="97" t="e">
        <f>+#REF!</f>
        <v>#REF!</v>
      </c>
      <c r="V32" s="10" t="e">
        <f t="shared" si="34"/>
        <v>#REF!</v>
      </c>
      <c r="W32" s="133" t="e">
        <f t="shared" si="35"/>
        <v>#REF!</v>
      </c>
      <c r="Y32" s="150" t="e">
        <f>+#REF!</f>
        <v>#REF!</v>
      </c>
      <c r="Z32" s="97" t="e">
        <f>+#REF!</f>
        <v>#REF!</v>
      </c>
      <c r="AA32" s="10" t="e">
        <f t="shared" si="21"/>
        <v>#REF!</v>
      </c>
      <c r="AB32" s="133" t="e">
        <f t="shared" si="22"/>
        <v>#REF!</v>
      </c>
      <c r="AC32" s="126"/>
      <c r="AD32" s="150" t="e">
        <f>+#REF!</f>
        <v>#REF!</v>
      </c>
      <c r="AE32" s="97" t="e">
        <f>+#REF!</f>
        <v>#REF!</v>
      </c>
      <c r="AF32" s="10" t="e">
        <f t="shared" si="23"/>
        <v>#REF!</v>
      </c>
      <c r="AG32" s="133" t="e">
        <f t="shared" si="24"/>
        <v>#REF!</v>
      </c>
      <c r="AI32" s="150" t="e">
        <f>+#REF!+#REF!+#REF!+#REF!+#REF!+#REF!+#REF!</f>
        <v>#REF!</v>
      </c>
      <c r="AJ32" s="97" t="e">
        <f>+#REF!+#REF!+#REF!+#REF!+#REF!+#REF!+#REF!</f>
        <v>#REF!</v>
      </c>
      <c r="AK32" s="10" t="e">
        <f t="shared" si="36"/>
        <v>#REF!</v>
      </c>
      <c r="AL32" s="133" t="e">
        <f t="shared" si="37"/>
        <v>#REF!</v>
      </c>
      <c r="AM32" s="126"/>
      <c r="AN32" s="150" t="e">
        <f>+#REF!+#REF!+#REF!+#REF!+#REF!+#REF!+#REF!</f>
        <v>#REF!</v>
      </c>
      <c r="AO32" s="97" t="e">
        <f>+#REF!+#REF!+#REF!+#REF!+#REF!+#REF!+#REF!</f>
        <v>#REF!</v>
      </c>
      <c r="AP32" s="10" t="e">
        <f t="shared" si="38"/>
        <v>#REF!</v>
      </c>
      <c r="AQ32" s="133" t="e">
        <f t="shared" si="39"/>
        <v>#REF!</v>
      </c>
      <c r="AS32" s="150" t="e">
        <f>+#REF!</f>
        <v>#REF!</v>
      </c>
      <c r="AT32" s="97" t="e">
        <f>+#REF!</f>
        <v>#REF!</v>
      </c>
      <c r="AU32" s="10" t="e">
        <f t="shared" si="40"/>
        <v>#REF!</v>
      </c>
      <c r="AV32" s="133" t="e">
        <f t="shared" si="41"/>
        <v>#REF!</v>
      </c>
      <c r="AW32" s="126"/>
      <c r="AX32" s="150" t="e">
        <f>+#REF!</f>
        <v>#REF!</v>
      </c>
      <c r="AY32" s="97" t="e">
        <f>+#REF!</f>
        <v>#REF!</v>
      </c>
      <c r="AZ32" s="10" t="e">
        <f t="shared" si="42"/>
        <v>#REF!</v>
      </c>
      <c r="BA32" s="133" t="e">
        <f t="shared" si="43"/>
        <v>#REF!</v>
      </c>
      <c r="BC32" s="150" t="e">
        <f>#REF!+#REF!+#REF!+#REF!+#REF!</f>
        <v>#REF!</v>
      </c>
      <c r="BD32" s="150" t="e">
        <f>#REF!+#REF!+#REF!+#REF!+#REF!</f>
        <v>#REF!</v>
      </c>
      <c r="BE32" s="10" t="e">
        <f t="shared" si="54"/>
        <v>#REF!</v>
      </c>
      <c r="BF32" s="133" t="e">
        <f t="shared" si="55"/>
        <v>#REF!</v>
      </c>
      <c r="BG32" s="126"/>
      <c r="BH32" s="150" t="e">
        <f>#REF!+#REF!+#REF!+#REF!+#REF!</f>
        <v>#REF!</v>
      </c>
      <c r="BI32" s="97" t="e">
        <f t="shared" si="46"/>
        <v>#REF!</v>
      </c>
      <c r="BJ32" s="10" t="e">
        <f t="shared" si="56"/>
        <v>#REF!</v>
      </c>
      <c r="BK32" s="133" t="e">
        <f t="shared" si="57"/>
        <v>#REF!</v>
      </c>
      <c r="BM32" s="150" t="e">
        <f>#REF!+#REF!</f>
        <v>#REF!</v>
      </c>
      <c r="BN32" s="97" t="e">
        <f>#REF!+#REF!</f>
        <v>#REF!</v>
      </c>
      <c r="BO32" s="10" t="e">
        <f t="shared" si="58"/>
        <v>#REF!</v>
      </c>
      <c r="BP32" s="133" t="e">
        <f t="shared" si="59"/>
        <v>#REF!</v>
      </c>
      <c r="BQ32" s="126"/>
      <c r="BR32" s="150" t="e">
        <f>#REF!+#REF!</f>
        <v>#REF!</v>
      </c>
      <c r="BS32" s="97" t="e">
        <f t="shared" si="51"/>
        <v>#REF!</v>
      </c>
      <c r="BT32" s="10" t="e">
        <f t="shared" si="60"/>
        <v>#REF!</v>
      </c>
      <c r="BU32" s="133" t="e">
        <f t="shared" si="61"/>
        <v>#REF!</v>
      </c>
    </row>
    <row r="33" spans="1:73" outlineLevel="1">
      <c r="A33" s="8">
        <v>43910</v>
      </c>
      <c r="B33" s="4"/>
      <c r="C33" t="s">
        <v>163</v>
      </c>
      <c r="E33" s="165" t="e">
        <f t="shared" si="25"/>
        <v>#REF!</v>
      </c>
      <c r="F33" s="165" t="e">
        <f t="shared" si="25"/>
        <v>#REF!</v>
      </c>
      <c r="G33" s="166" t="e">
        <f t="shared" si="26"/>
        <v>#REF!</v>
      </c>
      <c r="H33" s="172" t="e">
        <f t="shared" si="27"/>
        <v>#REF!</v>
      </c>
      <c r="I33" s="126"/>
      <c r="J33" s="165" t="e">
        <f t="shared" si="28"/>
        <v>#REF!</v>
      </c>
      <c r="K33" s="166" t="e">
        <f t="shared" si="29"/>
        <v>#REF!</v>
      </c>
      <c r="L33" s="166" t="e">
        <f t="shared" si="30"/>
        <v>#REF!</v>
      </c>
      <c r="M33" s="133" t="e">
        <f t="shared" si="31"/>
        <v>#REF!</v>
      </c>
      <c r="O33" s="150" t="e">
        <f>+#REF!</f>
        <v>#REF!</v>
      </c>
      <c r="P33" s="97" t="e">
        <f>+#REF!</f>
        <v>#REF!</v>
      </c>
      <c r="Q33" s="10" t="e">
        <f t="shared" si="32"/>
        <v>#REF!</v>
      </c>
      <c r="R33" s="133" t="e">
        <f t="shared" si="33"/>
        <v>#REF!</v>
      </c>
      <c r="S33" s="126"/>
      <c r="T33" s="150" t="e">
        <f>+#REF!</f>
        <v>#REF!</v>
      </c>
      <c r="U33" s="97" t="e">
        <f>+#REF!</f>
        <v>#REF!</v>
      </c>
      <c r="V33" s="10" t="e">
        <f t="shared" si="34"/>
        <v>#REF!</v>
      </c>
      <c r="W33" s="133" t="e">
        <f t="shared" si="35"/>
        <v>#REF!</v>
      </c>
      <c r="Y33" s="150" t="e">
        <f>+#REF!</f>
        <v>#REF!</v>
      </c>
      <c r="Z33" s="97" t="e">
        <f>+#REF!</f>
        <v>#REF!</v>
      </c>
      <c r="AA33" s="10" t="e">
        <f t="shared" si="21"/>
        <v>#REF!</v>
      </c>
      <c r="AB33" s="133" t="e">
        <f t="shared" si="22"/>
        <v>#REF!</v>
      </c>
      <c r="AC33" s="126"/>
      <c r="AD33" s="150" t="e">
        <f>+#REF!</f>
        <v>#REF!</v>
      </c>
      <c r="AE33" s="97" t="e">
        <f>+#REF!</f>
        <v>#REF!</v>
      </c>
      <c r="AF33" s="10" t="e">
        <f t="shared" si="23"/>
        <v>#REF!</v>
      </c>
      <c r="AG33" s="133" t="e">
        <f t="shared" si="24"/>
        <v>#REF!</v>
      </c>
      <c r="AI33" s="150" t="e">
        <f>+#REF!+#REF!+#REF!+#REF!+#REF!+#REF!+#REF!</f>
        <v>#REF!</v>
      </c>
      <c r="AJ33" s="97" t="e">
        <f>+#REF!+#REF!+#REF!+#REF!+#REF!+#REF!+#REF!</f>
        <v>#REF!</v>
      </c>
      <c r="AK33" s="10" t="e">
        <f t="shared" si="36"/>
        <v>#REF!</v>
      </c>
      <c r="AL33" s="133" t="e">
        <f t="shared" si="37"/>
        <v>#REF!</v>
      </c>
      <c r="AM33" s="126"/>
      <c r="AN33" s="150" t="e">
        <f>+#REF!+#REF!+#REF!+#REF!+#REF!+#REF!+#REF!</f>
        <v>#REF!</v>
      </c>
      <c r="AO33" s="97" t="e">
        <f>+#REF!+#REF!+#REF!+#REF!+#REF!+#REF!+#REF!</f>
        <v>#REF!</v>
      </c>
      <c r="AP33" s="10" t="e">
        <f t="shared" si="38"/>
        <v>#REF!</v>
      </c>
      <c r="AQ33" s="133" t="e">
        <f t="shared" si="39"/>
        <v>#REF!</v>
      </c>
      <c r="AS33" s="150" t="e">
        <f>+#REF!</f>
        <v>#REF!</v>
      </c>
      <c r="AT33" s="97" t="e">
        <f>+#REF!</f>
        <v>#REF!</v>
      </c>
      <c r="AU33" s="10" t="e">
        <f t="shared" si="40"/>
        <v>#REF!</v>
      </c>
      <c r="AV33" s="133" t="e">
        <f t="shared" si="41"/>
        <v>#REF!</v>
      </c>
      <c r="AW33" s="126"/>
      <c r="AX33" s="150" t="e">
        <f>+#REF!</f>
        <v>#REF!</v>
      </c>
      <c r="AY33" s="97" t="e">
        <f>+#REF!</f>
        <v>#REF!</v>
      </c>
      <c r="AZ33" s="10" t="e">
        <f t="shared" si="42"/>
        <v>#REF!</v>
      </c>
      <c r="BA33" s="133" t="e">
        <f t="shared" si="43"/>
        <v>#REF!</v>
      </c>
      <c r="BC33" s="150" t="e">
        <f>#REF!+#REF!+#REF!+#REF!+#REF!</f>
        <v>#REF!</v>
      </c>
      <c r="BD33" s="150" t="e">
        <f>#REF!+#REF!+#REF!+#REF!+#REF!</f>
        <v>#REF!</v>
      </c>
      <c r="BE33" s="10" t="e">
        <f t="shared" si="54"/>
        <v>#REF!</v>
      </c>
      <c r="BF33" s="133" t="e">
        <f t="shared" si="55"/>
        <v>#REF!</v>
      </c>
      <c r="BG33" s="126"/>
      <c r="BH33" s="150" t="e">
        <f>#REF!+#REF!+#REF!+#REF!+#REF!</f>
        <v>#REF!</v>
      </c>
      <c r="BI33" s="97" t="e">
        <f t="shared" si="46"/>
        <v>#REF!</v>
      </c>
      <c r="BJ33" s="10" t="e">
        <f t="shared" si="56"/>
        <v>#REF!</v>
      </c>
      <c r="BK33" s="133" t="e">
        <f t="shared" si="57"/>
        <v>#REF!</v>
      </c>
      <c r="BM33" s="150" t="e">
        <f>#REF!+#REF!</f>
        <v>#REF!</v>
      </c>
      <c r="BN33" s="97" t="e">
        <f>#REF!+#REF!</f>
        <v>#REF!</v>
      </c>
      <c r="BO33" s="10" t="e">
        <f t="shared" si="58"/>
        <v>#REF!</v>
      </c>
      <c r="BP33" s="133" t="e">
        <f t="shared" si="59"/>
        <v>#REF!</v>
      </c>
      <c r="BQ33" s="126"/>
      <c r="BR33" s="150" t="e">
        <f>#REF!+#REF!</f>
        <v>#REF!</v>
      </c>
      <c r="BS33" s="97" t="e">
        <f t="shared" si="51"/>
        <v>#REF!</v>
      </c>
      <c r="BT33" s="10" t="e">
        <f t="shared" si="60"/>
        <v>#REF!</v>
      </c>
      <c r="BU33" s="133" t="e">
        <f t="shared" si="61"/>
        <v>#REF!</v>
      </c>
    </row>
    <row r="34" spans="1:73" outlineLevel="1">
      <c r="A34" s="8">
        <v>43930</v>
      </c>
      <c r="B34" s="4"/>
      <c r="C34" t="s">
        <v>167</v>
      </c>
      <c r="E34" s="165" t="e">
        <f t="shared" si="25"/>
        <v>#REF!</v>
      </c>
      <c r="F34" s="165" t="e">
        <f t="shared" si="25"/>
        <v>#REF!</v>
      </c>
      <c r="G34" s="166" t="e">
        <f t="shared" si="26"/>
        <v>#REF!</v>
      </c>
      <c r="H34" s="172" t="e">
        <f t="shared" si="27"/>
        <v>#REF!</v>
      </c>
      <c r="I34" s="126"/>
      <c r="J34" s="165" t="e">
        <f t="shared" si="28"/>
        <v>#REF!</v>
      </c>
      <c r="K34" s="166" t="e">
        <f t="shared" si="29"/>
        <v>#REF!</v>
      </c>
      <c r="L34" s="166" t="e">
        <f t="shared" si="30"/>
        <v>#REF!</v>
      </c>
      <c r="M34" s="133" t="e">
        <f t="shared" si="31"/>
        <v>#REF!</v>
      </c>
      <c r="O34" s="150" t="e">
        <f>+#REF!</f>
        <v>#REF!</v>
      </c>
      <c r="P34" s="97" t="e">
        <f>+#REF!</f>
        <v>#REF!</v>
      </c>
      <c r="Q34" s="10" t="e">
        <f t="shared" si="32"/>
        <v>#REF!</v>
      </c>
      <c r="R34" s="133" t="e">
        <f t="shared" si="33"/>
        <v>#REF!</v>
      </c>
      <c r="S34" s="126"/>
      <c r="T34" s="150" t="e">
        <f>+#REF!</f>
        <v>#REF!</v>
      </c>
      <c r="U34" s="97" t="e">
        <f>+#REF!</f>
        <v>#REF!</v>
      </c>
      <c r="V34" s="10" t="e">
        <f t="shared" si="34"/>
        <v>#REF!</v>
      </c>
      <c r="W34" s="133" t="e">
        <f t="shared" si="35"/>
        <v>#REF!</v>
      </c>
      <c r="Y34" s="150" t="e">
        <f>+#REF!</f>
        <v>#REF!</v>
      </c>
      <c r="Z34" s="97" t="e">
        <f>+#REF!</f>
        <v>#REF!</v>
      </c>
      <c r="AA34" s="10" t="e">
        <f t="shared" si="21"/>
        <v>#REF!</v>
      </c>
      <c r="AB34" s="133" t="e">
        <f t="shared" si="22"/>
        <v>#REF!</v>
      </c>
      <c r="AC34" s="126"/>
      <c r="AD34" s="150" t="e">
        <f>+#REF!</f>
        <v>#REF!</v>
      </c>
      <c r="AE34" s="97" t="e">
        <f>+#REF!</f>
        <v>#REF!</v>
      </c>
      <c r="AF34" s="10" t="e">
        <f t="shared" si="23"/>
        <v>#REF!</v>
      </c>
      <c r="AG34" s="133" t="e">
        <f t="shared" si="24"/>
        <v>#REF!</v>
      </c>
      <c r="AI34" s="150" t="e">
        <f>+#REF!+#REF!+#REF!+#REF!+#REF!+#REF!+#REF!</f>
        <v>#REF!</v>
      </c>
      <c r="AJ34" s="97" t="e">
        <f>+#REF!+#REF!+#REF!+#REF!+#REF!+#REF!+#REF!</f>
        <v>#REF!</v>
      </c>
      <c r="AK34" s="10" t="e">
        <f t="shared" si="36"/>
        <v>#REF!</v>
      </c>
      <c r="AL34" s="133" t="e">
        <f t="shared" si="37"/>
        <v>#REF!</v>
      </c>
      <c r="AM34" s="126"/>
      <c r="AN34" s="150" t="e">
        <f>+#REF!+#REF!+#REF!+#REF!+#REF!+#REF!+#REF!</f>
        <v>#REF!</v>
      </c>
      <c r="AO34" s="97" t="e">
        <f>+#REF!+#REF!+#REF!+#REF!+#REF!+#REF!+#REF!</f>
        <v>#REF!</v>
      </c>
      <c r="AP34" s="10" t="e">
        <f t="shared" si="38"/>
        <v>#REF!</v>
      </c>
      <c r="AQ34" s="133" t="e">
        <f t="shared" si="39"/>
        <v>#REF!</v>
      </c>
      <c r="AS34" s="150" t="e">
        <f>+#REF!</f>
        <v>#REF!</v>
      </c>
      <c r="AT34" s="97" t="e">
        <f>+#REF!</f>
        <v>#REF!</v>
      </c>
      <c r="AU34" s="10" t="e">
        <f t="shared" si="40"/>
        <v>#REF!</v>
      </c>
      <c r="AV34" s="133" t="e">
        <f t="shared" si="41"/>
        <v>#REF!</v>
      </c>
      <c r="AW34" s="126"/>
      <c r="AX34" s="150" t="e">
        <f>+#REF!</f>
        <v>#REF!</v>
      </c>
      <c r="AY34" s="97" t="e">
        <f>+#REF!</f>
        <v>#REF!</v>
      </c>
      <c r="AZ34" s="10" t="e">
        <f t="shared" si="42"/>
        <v>#REF!</v>
      </c>
      <c r="BA34" s="133" t="e">
        <f t="shared" si="43"/>
        <v>#REF!</v>
      </c>
      <c r="BC34" s="150" t="e">
        <f>#REF!+#REF!+#REF!+#REF!+#REF!</f>
        <v>#REF!</v>
      </c>
      <c r="BD34" s="150" t="e">
        <f>#REF!+#REF!+#REF!+#REF!+#REF!</f>
        <v>#REF!</v>
      </c>
      <c r="BE34" s="10" t="e">
        <f t="shared" si="54"/>
        <v>#REF!</v>
      </c>
      <c r="BF34" s="133" t="e">
        <f t="shared" si="55"/>
        <v>#REF!</v>
      </c>
      <c r="BG34" s="126"/>
      <c r="BH34" s="150" t="e">
        <f>#REF!+#REF!+#REF!+#REF!+#REF!</f>
        <v>#REF!</v>
      </c>
      <c r="BI34" s="97" t="e">
        <f t="shared" si="46"/>
        <v>#REF!</v>
      </c>
      <c r="BJ34" s="10" t="e">
        <f t="shared" si="56"/>
        <v>#REF!</v>
      </c>
      <c r="BK34" s="133" t="e">
        <f t="shared" si="57"/>
        <v>#REF!</v>
      </c>
      <c r="BM34" s="150" t="e">
        <f>#REF!+#REF!</f>
        <v>#REF!</v>
      </c>
      <c r="BN34" s="97" t="e">
        <f>#REF!+#REF!</f>
        <v>#REF!</v>
      </c>
      <c r="BO34" s="10" t="e">
        <f t="shared" si="58"/>
        <v>#REF!</v>
      </c>
      <c r="BP34" s="133" t="e">
        <f t="shared" si="59"/>
        <v>#REF!</v>
      </c>
      <c r="BQ34" s="126"/>
      <c r="BR34" s="150" t="e">
        <f>#REF!+#REF!</f>
        <v>#REF!</v>
      </c>
      <c r="BS34" s="97" t="e">
        <f t="shared" si="51"/>
        <v>#REF!</v>
      </c>
      <c r="BT34" s="10" t="e">
        <f t="shared" si="60"/>
        <v>#REF!</v>
      </c>
      <c r="BU34" s="133" t="e">
        <f t="shared" si="61"/>
        <v>#REF!</v>
      </c>
    </row>
    <row r="35" spans="1:73" outlineLevel="1">
      <c r="A35" s="8">
        <v>45100</v>
      </c>
      <c r="B35" s="4"/>
      <c r="C35" t="s">
        <v>196</v>
      </c>
      <c r="E35" s="165" t="e">
        <f t="shared" si="25"/>
        <v>#REF!</v>
      </c>
      <c r="F35" s="165" t="e">
        <f t="shared" si="25"/>
        <v>#REF!</v>
      </c>
      <c r="G35" s="166" t="e">
        <f t="shared" si="26"/>
        <v>#REF!</v>
      </c>
      <c r="H35" s="172" t="e">
        <f t="shared" si="27"/>
        <v>#REF!</v>
      </c>
      <c r="I35" s="126"/>
      <c r="J35" s="165" t="e">
        <f t="shared" si="28"/>
        <v>#REF!</v>
      </c>
      <c r="K35" s="166" t="e">
        <f t="shared" si="29"/>
        <v>#REF!</v>
      </c>
      <c r="L35" s="166" t="e">
        <f t="shared" si="30"/>
        <v>#REF!</v>
      </c>
      <c r="M35" s="133" t="e">
        <f t="shared" si="31"/>
        <v>#REF!</v>
      </c>
      <c r="O35" s="150" t="e">
        <f>+#REF!</f>
        <v>#REF!</v>
      </c>
      <c r="P35" s="97" t="e">
        <f>+#REF!</f>
        <v>#REF!</v>
      </c>
      <c r="Q35" s="10" t="e">
        <f t="shared" si="32"/>
        <v>#REF!</v>
      </c>
      <c r="R35" s="133" t="e">
        <f t="shared" si="33"/>
        <v>#REF!</v>
      </c>
      <c r="S35" s="126"/>
      <c r="T35" s="150" t="e">
        <f>+#REF!</f>
        <v>#REF!</v>
      </c>
      <c r="U35" s="97" t="e">
        <f>+#REF!</f>
        <v>#REF!</v>
      </c>
      <c r="V35" s="10" t="e">
        <f t="shared" si="34"/>
        <v>#REF!</v>
      </c>
      <c r="W35" s="133" t="e">
        <f t="shared" si="35"/>
        <v>#REF!</v>
      </c>
      <c r="Y35" s="150" t="e">
        <f>+#REF!</f>
        <v>#REF!</v>
      </c>
      <c r="Z35" s="97" t="e">
        <f>+#REF!</f>
        <v>#REF!</v>
      </c>
      <c r="AA35" s="10" t="e">
        <f t="shared" si="21"/>
        <v>#REF!</v>
      </c>
      <c r="AB35" s="133" t="e">
        <f t="shared" si="22"/>
        <v>#REF!</v>
      </c>
      <c r="AC35" s="126"/>
      <c r="AD35" s="150" t="e">
        <f>+#REF!</f>
        <v>#REF!</v>
      </c>
      <c r="AE35" s="97" t="e">
        <f>+#REF!</f>
        <v>#REF!</v>
      </c>
      <c r="AF35" s="10" t="e">
        <f t="shared" si="23"/>
        <v>#REF!</v>
      </c>
      <c r="AG35" s="133" t="e">
        <f t="shared" si="24"/>
        <v>#REF!</v>
      </c>
      <c r="AI35" s="150" t="e">
        <f>+#REF!+#REF!+#REF!+#REF!+#REF!+#REF!+#REF!</f>
        <v>#REF!</v>
      </c>
      <c r="AJ35" s="97" t="e">
        <f>+#REF!+#REF!+#REF!+#REF!+#REF!+#REF!+#REF!</f>
        <v>#REF!</v>
      </c>
      <c r="AK35" s="10" t="e">
        <f t="shared" si="36"/>
        <v>#REF!</v>
      </c>
      <c r="AL35" s="133" t="e">
        <f t="shared" si="37"/>
        <v>#REF!</v>
      </c>
      <c r="AM35" s="126"/>
      <c r="AN35" s="150" t="e">
        <f>+#REF!+#REF!+#REF!+#REF!+#REF!+#REF!+#REF!</f>
        <v>#REF!</v>
      </c>
      <c r="AO35" s="97" t="e">
        <f>+#REF!+#REF!+#REF!+#REF!+#REF!+#REF!+#REF!</f>
        <v>#REF!</v>
      </c>
      <c r="AP35" s="10" t="e">
        <f t="shared" si="38"/>
        <v>#REF!</v>
      </c>
      <c r="AQ35" s="133" t="e">
        <f t="shared" si="39"/>
        <v>#REF!</v>
      </c>
      <c r="AS35" s="150" t="e">
        <f>+#REF!</f>
        <v>#REF!</v>
      </c>
      <c r="AT35" s="97" t="e">
        <f>+#REF!</f>
        <v>#REF!</v>
      </c>
      <c r="AU35" s="10" t="e">
        <f t="shared" si="40"/>
        <v>#REF!</v>
      </c>
      <c r="AV35" s="133" t="e">
        <f t="shared" si="41"/>
        <v>#REF!</v>
      </c>
      <c r="AW35" s="126"/>
      <c r="AX35" s="150" t="e">
        <f>+#REF!</f>
        <v>#REF!</v>
      </c>
      <c r="AY35" s="97" t="e">
        <f>+#REF!</f>
        <v>#REF!</v>
      </c>
      <c r="AZ35" s="10" t="e">
        <f t="shared" si="42"/>
        <v>#REF!</v>
      </c>
      <c r="BA35" s="133" t="e">
        <f t="shared" si="43"/>
        <v>#REF!</v>
      </c>
      <c r="BC35" s="150" t="e">
        <f>#REF!+#REF!+#REF!+#REF!+#REF!</f>
        <v>#REF!</v>
      </c>
      <c r="BD35" s="150" t="e">
        <f>#REF!+#REF!+#REF!+#REF!+#REF!</f>
        <v>#REF!</v>
      </c>
      <c r="BE35" s="10" t="e">
        <f t="shared" si="54"/>
        <v>#REF!</v>
      </c>
      <c r="BF35" s="133" t="e">
        <f t="shared" si="55"/>
        <v>#REF!</v>
      </c>
      <c r="BG35" s="126"/>
      <c r="BH35" s="150" t="e">
        <f>#REF!+#REF!+#REF!+#REF!+#REF!</f>
        <v>#REF!</v>
      </c>
      <c r="BI35" s="97" t="e">
        <f t="shared" si="46"/>
        <v>#REF!</v>
      </c>
      <c r="BJ35" s="10" t="e">
        <f t="shared" si="56"/>
        <v>#REF!</v>
      </c>
      <c r="BK35" s="133" t="e">
        <f t="shared" si="57"/>
        <v>#REF!</v>
      </c>
      <c r="BM35" s="150" t="e">
        <f>#REF!+#REF!</f>
        <v>#REF!</v>
      </c>
      <c r="BN35" s="97" t="e">
        <f>#REF!+#REF!</f>
        <v>#REF!</v>
      </c>
      <c r="BO35" s="10" t="e">
        <f t="shared" si="58"/>
        <v>#REF!</v>
      </c>
      <c r="BP35" s="133" t="e">
        <f t="shared" si="59"/>
        <v>#REF!</v>
      </c>
      <c r="BQ35" s="126"/>
      <c r="BR35" s="150" t="e">
        <f>#REF!+#REF!</f>
        <v>#REF!</v>
      </c>
      <c r="BS35" s="97" t="e">
        <f t="shared" si="51"/>
        <v>#REF!</v>
      </c>
      <c r="BT35" s="10" t="e">
        <f t="shared" si="60"/>
        <v>#REF!</v>
      </c>
      <c r="BU35" s="133" t="e">
        <f t="shared" si="61"/>
        <v>#REF!</v>
      </c>
    </row>
    <row r="36" spans="1:73" outlineLevel="1">
      <c r="A36" s="8">
        <v>46100</v>
      </c>
      <c r="B36" s="4"/>
      <c r="C36" t="s">
        <v>197</v>
      </c>
      <c r="E36" s="165" t="e">
        <f t="shared" si="25"/>
        <v>#REF!</v>
      </c>
      <c r="F36" s="165" t="e">
        <f t="shared" si="25"/>
        <v>#REF!</v>
      </c>
      <c r="G36" s="166" t="e">
        <f t="shared" si="26"/>
        <v>#REF!</v>
      </c>
      <c r="H36" s="172" t="e">
        <f t="shared" si="27"/>
        <v>#REF!</v>
      </c>
      <c r="I36" s="126"/>
      <c r="J36" s="165" t="e">
        <f t="shared" si="28"/>
        <v>#REF!</v>
      </c>
      <c r="K36" s="166" t="e">
        <f t="shared" si="29"/>
        <v>#REF!</v>
      </c>
      <c r="L36" s="166" t="e">
        <f t="shared" si="30"/>
        <v>#REF!</v>
      </c>
      <c r="M36" s="133" t="e">
        <f t="shared" si="31"/>
        <v>#REF!</v>
      </c>
      <c r="O36" s="150" t="e">
        <f>+#REF!</f>
        <v>#REF!</v>
      </c>
      <c r="P36" s="97" t="e">
        <f>+#REF!</f>
        <v>#REF!</v>
      </c>
      <c r="Q36" s="10" t="e">
        <f t="shared" si="32"/>
        <v>#REF!</v>
      </c>
      <c r="R36" s="133" t="e">
        <f t="shared" si="33"/>
        <v>#REF!</v>
      </c>
      <c r="S36" s="126"/>
      <c r="T36" s="150" t="e">
        <f>+#REF!</f>
        <v>#REF!</v>
      </c>
      <c r="U36" s="97" t="e">
        <f>+#REF!</f>
        <v>#REF!</v>
      </c>
      <c r="V36" s="10" t="e">
        <f t="shared" si="34"/>
        <v>#REF!</v>
      </c>
      <c r="W36" s="133" t="e">
        <f t="shared" si="35"/>
        <v>#REF!</v>
      </c>
      <c r="Y36" s="150" t="e">
        <f>+#REF!</f>
        <v>#REF!</v>
      </c>
      <c r="Z36" s="97" t="e">
        <f>+#REF!</f>
        <v>#REF!</v>
      </c>
      <c r="AA36" s="10" t="e">
        <f t="shared" si="21"/>
        <v>#REF!</v>
      </c>
      <c r="AB36" s="133" t="e">
        <f t="shared" si="22"/>
        <v>#REF!</v>
      </c>
      <c r="AC36" s="126"/>
      <c r="AD36" s="150" t="e">
        <f>+#REF!</f>
        <v>#REF!</v>
      </c>
      <c r="AE36" s="97" t="e">
        <f>+#REF!</f>
        <v>#REF!</v>
      </c>
      <c r="AF36" s="10" t="e">
        <f t="shared" si="23"/>
        <v>#REF!</v>
      </c>
      <c r="AG36" s="133" t="e">
        <f t="shared" si="24"/>
        <v>#REF!</v>
      </c>
      <c r="AI36" s="150" t="e">
        <f>+#REF!+#REF!+#REF!+#REF!+#REF!+#REF!+#REF!</f>
        <v>#REF!</v>
      </c>
      <c r="AJ36" s="97" t="e">
        <f>+#REF!+#REF!+#REF!+#REF!+#REF!+#REF!+#REF!</f>
        <v>#REF!</v>
      </c>
      <c r="AK36" s="10" t="e">
        <f t="shared" si="36"/>
        <v>#REF!</v>
      </c>
      <c r="AL36" s="133" t="e">
        <f t="shared" si="37"/>
        <v>#REF!</v>
      </c>
      <c r="AM36" s="126"/>
      <c r="AN36" s="150" t="e">
        <f>+#REF!+#REF!+#REF!+#REF!+#REF!+#REF!+#REF!</f>
        <v>#REF!</v>
      </c>
      <c r="AO36" s="97" t="e">
        <f>+#REF!+#REF!+#REF!+#REF!+#REF!+#REF!+#REF!</f>
        <v>#REF!</v>
      </c>
      <c r="AP36" s="10" t="e">
        <f t="shared" si="38"/>
        <v>#REF!</v>
      </c>
      <c r="AQ36" s="133" t="e">
        <f t="shared" si="39"/>
        <v>#REF!</v>
      </c>
      <c r="AS36" s="150" t="e">
        <f>+#REF!</f>
        <v>#REF!</v>
      </c>
      <c r="AT36" s="97" t="e">
        <f>+#REF!</f>
        <v>#REF!</v>
      </c>
      <c r="AU36" s="10" t="e">
        <f t="shared" si="40"/>
        <v>#REF!</v>
      </c>
      <c r="AV36" s="133" t="e">
        <f t="shared" si="41"/>
        <v>#REF!</v>
      </c>
      <c r="AW36" s="126"/>
      <c r="AX36" s="150" t="e">
        <f>+#REF!</f>
        <v>#REF!</v>
      </c>
      <c r="AY36" s="97" t="e">
        <f>+#REF!</f>
        <v>#REF!</v>
      </c>
      <c r="AZ36" s="10" t="e">
        <f t="shared" si="42"/>
        <v>#REF!</v>
      </c>
      <c r="BA36" s="133" t="e">
        <f t="shared" si="43"/>
        <v>#REF!</v>
      </c>
      <c r="BC36" s="150" t="e">
        <f>#REF!+#REF!+#REF!+#REF!+#REF!</f>
        <v>#REF!</v>
      </c>
      <c r="BD36" s="150" t="e">
        <f>#REF!+#REF!+#REF!+#REF!+#REF!</f>
        <v>#REF!</v>
      </c>
      <c r="BE36" s="10" t="e">
        <f t="shared" si="54"/>
        <v>#REF!</v>
      </c>
      <c r="BF36" s="133" t="e">
        <f t="shared" si="55"/>
        <v>#REF!</v>
      </c>
      <c r="BG36" s="126"/>
      <c r="BH36" s="150" t="e">
        <f>#REF!+#REF!+#REF!+#REF!+#REF!</f>
        <v>#REF!</v>
      </c>
      <c r="BI36" s="97" t="e">
        <f t="shared" si="46"/>
        <v>#REF!</v>
      </c>
      <c r="BJ36" s="10" t="e">
        <f t="shared" si="56"/>
        <v>#REF!</v>
      </c>
      <c r="BK36" s="133" t="e">
        <f t="shared" si="57"/>
        <v>#REF!</v>
      </c>
      <c r="BM36" s="150" t="e">
        <f>#REF!+#REF!</f>
        <v>#REF!</v>
      </c>
      <c r="BN36" s="97" t="e">
        <f>#REF!+#REF!</f>
        <v>#REF!</v>
      </c>
      <c r="BO36" s="10" t="e">
        <f t="shared" si="58"/>
        <v>#REF!</v>
      </c>
      <c r="BP36" s="133" t="e">
        <f t="shared" si="59"/>
        <v>#REF!</v>
      </c>
      <c r="BQ36" s="126"/>
      <c r="BR36" s="150" t="e">
        <f>#REF!+#REF!</f>
        <v>#REF!</v>
      </c>
      <c r="BS36" s="97" t="e">
        <f t="shared" si="51"/>
        <v>#REF!</v>
      </c>
      <c r="BT36" s="10" t="e">
        <f t="shared" si="60"/>
        <v>#REF!</v>
      </c>
      <c r="BU36" s="133" t="e">
        <f t="shared" si="61"/>
        <v>#REF!</v>
      </c>
    </row>
    <row r="37" spans="1:73" outlineLevel="1">
      <c r="A37" s="8">
        <v>46200</v>
      </c>
      <c r="B37" s="4"/>
      <c r="C37" t="s">
        <v>190</v>
      </c>
      <c r="E37" s="165" t="e">
        <f t="shared" si="25"/>
        <v>#REF!</v>
      </c>
      <c r="F37" s="165" t="e">
        <f t="shared" si="25"/>
        <v>#REF!</v>
      </c>
      <c r="G37" s="166" t="e">
        <f t="shared" si="26"/>
        <v>#REF!</v>
      </c>
      <c r="H37" s="172" t="e">
        <f t="shared" si="27"/>
        <v>#REF!</v>
      </c>
      <c r="I37" s="126"/>
      <c r="J37" s="165" t="e">
        <f t="shared" si="28"/>
        <v>#REF!</v>
      </c>
      <c r="K37" s="166" t="e">
        <f t="shared" si="29"/>
        <v>#REF!</v>
      </c>
      <c r="L37" s="166" t="e">
        <f t="shared" si="30"/>
        <v>#REF!</v>
      </c>
      <c r="M37" s="133" t="e">
        <f t="shared" si="31"/>
        <v>#REF!</v>
      </c>
      <c r="O37" s="150" t="e">
        <f>+#REF!</f>
        <v>#REF!</v>
      </c>
      <c r="P37" s="97" t="e">
        <f>+#REF!</f>
        <v>#REF!</v>
      </c>
      <c r="Q37" s="10" t="e">
        <f t="shared" si="32"/>
        <v>#REF!</v>
      </c>
      <c r="R37" s="133" t="e">
        <f t="shared" si="33"/>
        <v>#REF!</v>
      </c>
      <c r="S37" s="126"/>
      <c r="T37" s="150" t="e">
        <f>+#REF!</f>
        <v>#REF!</v>
      </c>
      <c r="U37" s="97" t="e">
        <f>+#REF!</f>
        <v>#REF!</v>
      </c>
      <c r="V37" s="10" t="e">
        <f t="shared" si="34"/>
        <v>#REF!</v>
      </c>
      <c r="W37" s="133" t="e">
        <f t="shared" si="35"/>
        <v>#REF!</v>
      </c>
      <c r="Y37" s="150" t="e">
        <f>+#REF!</f>
        <v>#REF!</v>
      </c>
      <c r="Z37" s="97" t="e">
        <f>+#REF!</f>
        <v>#REF!</v>
      </c>
      <c r="AA37" s="10" t="e">
        <f t="shared" si="21"/>
        <v>#REF!</v>
      </c>
      <c r="AB37" s="133" t="e">
        <f t="shared" si="22"/>
        <v>#REF!</v>
      </c>
      <c r="AC37" s="126"/>
      <c r="AD37" s="150" t="e">
        <f>+#REF!</f>
        <v>#REF!</v>
      </c>
      <c r="AE37" s="97" t="e">
        <f>+#REF!</f>
        <v>#REF!</v>
      </c>
      <c r="AF37" s="10" t="e">
        <f t="shared" si="23"/>
        <v>#REF!</v>
      </c>
      <c r="AG37" s="133" t="e">
        <f t="shared" si="24"/>
        <v>#REF!</v>
      </c>
      <c r="AI37" s="150" t="e">
        <f>+#REF!+#REF!+#REF!+#REF!+#REF!+#REF!+#REF!</f>
        <v>#REF!</v>
      </c>
      <c r="AJ37" s="97" t="e">
        <f>+#REF!+#REF!+#REF!+#REF!+#REF!+#REF!+#REF!</f>
        <v>#REF!</v>
      </c>
      <c r="AK37" s="10" t="e">
        <f t="shared" si="36"/>
        <v>#REF!</v>
      </c>
      <c r="AL37" s="133" t="e">
        <f t="shared" si="37"/>
        <v>#REF!</v>
      </c>
      <c r="AM37" s="126"/>
      <c r="AN37" s="150" t="e">
        <f>+#REF!+#REF!+#REF!+#REF!+#REF!+#REF!+#REF!</f>
        <v>#REF!</v>
      </c>
      <c r="AO37" s="97" t="e">
        <f>+#REF!+#REF!+#REF!+#REF!+#REF!+#REF!+#REF!</f>
        <v>#REF!</v>
      </c>
      <c r="AP37" s="10" t="e">
        <f t="shared" si="38"/>
        <v>#REF!</v>
      </c>
      <c r="AQ37" s="133" t="e">
        <f t="shared" si="39"/>
        <v>#REF!</v>
      </c>
      <c r="AS37" s="150" t="e">
        <f>+#REF!</f>
        <v>#REF!</v>
      </c>
      <c r="AT37" s="97" t="e">
        <f>+#REF!</f>
        <v>#REF!</v>
      </c>
      <c r="AU37" s="10" t="e">
        <f t="shared" si="40"/>
        <v>#REF!</v>
      </c>
      <c r="AV37" s="133" t="e">
        <f t="shared" si="41"/>
        <v>#REF!</v>
      </c>
      <c r="AW37" s="126"/>
      <c r="AX37" s="150" t="e">
        <f>+#REF!</f>
        <v>#REF!</v>
      </c>
      <c r="AY37" s="97" t="e">
        <f>+#REF!</f>
        <v>#REF!</v>
      </c>
      <c r="AZ37" s="10" t="e">
        <f t="shared" si="42"/>
        <v>#REF!</v>
      </c>
      <c r="BA37" s="133" t="e">
        <f t="shared" si="43"/>
        <v>#REF!</v>
      </c>
      <c r="BC37" s="150" t="e">
        <f>#REF!+#REF!+#REF!+#REF!+#REF!</f>
        <v>#REF!</v>
      </c>
      <c r="BD37" s="150" t="e">
        <f>#REF!+#REF!+#REF!+#REF!+#REF!</f>
        <v>#REF!</v>
      </c>
      <c r="BE37" s="10" t="e">
        <f t="shared" si="54"/>
        <v>#REF!</v>
      </c>
      <c r="BF37" s="133" t="e">
        <f t="shared" si="55"/>
        <v>#REF!</v>
      </c>
      <c r="BG37" s="126"/>
      <c r="BH37" s="150" t="e">
        <f>#REF!+#REF!+#REF!+#REF!+#REF!</f>
        <v>#REF!</v>
      </c>
      <c r="BI37" s="97" t="e">
        <f t="shared" si="46"/>
        <v>#REF!</v>
      </c>
      <c r="BJ37" s="10" t="e">
        <f t="shared" si="56"/>
        <v>#REF!</v>
      </c>
      <c r="BK37" s="133" t="e">
        <f t="shared" si="57"/>
        <v>#REF!</v>
      </c>
      <c r="BM37" s="150" t="e">
        <f>#REF!+#REF!</f>
        <v>#REF!</v>
      </c>
      <c r="BN37" s="97" t="e">
        <f>#REF!+#REF!</f>
        <v>#REF!</v>
      </c>
      <c r="BO37" s="10" t="e">
        <f t="shared" si="58"/>
        <v>#REF!</v>
      </c>
      <c r="BP37" s="133" t="e">
        <f t="shared" si="59"/>
        <v>#REF!</v>
      </c>
      <c r="BQ37" s="126"/>
      <c r="BR37" s="150" t="e">
        <f>#REF!+#REF!</f>
        <v>#REF!</v>
      </c>
      <c r="BS37" s="97" t="e">
        <f t="shared" si="51"/>
        <v>#REF!</v>
      </c>
      <c r="BT37" s="10" t="e">
        <f t="shared" si="60"/>
        <v>#REF!</v>
      </c>
      <c r="BU37" s="133" t="e">
        <f t="shared" si="61"/>
        <v>#REF!</v>
      </c>
    </row>
    <row r="38" spans="1:73" outlineLevel="1">
      <c r="A38" s="8">
        <v>46300</v>
      </c>
      <c r="B38" s="4"/>
      <c r="C38" t="s">
        <v>138</v>
      </c>
      <c r="E38" s="165" t="e">
        <f t="shared" si="25"/>
        <v>#REF!</v>
      </c>
      <c r="F38" s="165" t="e">
        <f t="shared" si="25"/>
        <v>#REF!</v>
      </c>
      <c r="G38" s="166" t="e">
        <f t="shared" si="26"/>
        <v>#REF!</v>
      </c>
      <c r="H38" s="172" t="e">
        <f t="shared" si="27"/>
        <v>#REF!</v>
      </c>
      <c r="I38" s="126"/>
      <c r="J38" s="165" t="e">
        <f t="shared" si="28"/>
        <v>#REF!</v>
      </c>
      <c r="K38" s="166" t="e">
        <f t="shared" si="29"/>
        <v>#REF!</v>
      </c>
      <c r="L38" s="166" t="e">
        <f t="shared" si="30"/>
        <v>#REF!</v>
      </c>
      <c r="M38" s="133" t="e">
        <f t="shared" si="31"/>
        <v>#REF!</v>
      </c>
      <c r="O38" s="150" t="e">
        <f>+#REF!</f>
        <v>#REF!</v>
      </c>
      <c r="P38" s="97" t="e">
        <f>+#REF!</f>
        <v>#REF!</v>
      </c>
      <c r="Q38" s="10" t="e">
        <f t="shared" si="32"/>
        <v>#REF!</v>
      </c>
      <c r="R38" s="133" t="e">
        <f t="shared" si="33"/>
        <v>#REF!</v>
      </c>
      <c r="S38" s="126"/>
      <c r="T38" s="150" t="e">
        <f>+#REF!</f>
        <v>#REF!</v>
      </c>
      <c r="U38" s="97" t="e">
        <f>+#REF!</f>
        <v>#REF!</v>
      </c>
      <c r="V38" s="10" t="e">
        <f t="shared" si="34"/>
        <v>#REF!</v>
      </c>
      <c r="W38" s="133" t="e">
        <f t="shared" si="35"/>
        <v>#REF!</v>
      </c>
      <c r="Y38" s="150" t="e">
        <f>+#REF!</f>
        <v>#REF!</v>
      </c>
      <c r="Z38" s="97" t="e">
        <f>+#REF!</f>
        <v>#REF!</v>
      </c>
      <c r="AA38" s="10" t="e">
        <f t="shared" si="21"/>
        <v>#REF!</v>
      </c>
      <c r="AB38" s="133" t="e">
        <f t="shared" si="22"/>
        <v>#REF!</v>
      </c>
      <c r="AC38" s="126"/>
      <c r="AD38" s="150" t="e">
        <f>+#REF!</f>
        <v>#REF!</v>
      </c>
      <c r="AE38" s="97" t="e">
        <f>+#REF!</f>
        <v>#REF!</v>
      </c>
      <c r="AF38" s="10" t="e">
        <f t="shared" si="23"/>
        <v>#REF!</v>
      </c>
      <c r="AG38" s="133" t="e">
        <f t="shared" si="24"/>
        <v>#REF!</v>
      </c>
      <c r="AI38" s="150" t="e">
        <f>+#REF!+#REF!+#REF!+#REF!+#REF!+#REF!+#REF!</f>
        <v>#REF!</v>
      </c>
      <c r="AJ38" s="97" t="e">
        <f>+#REF!+#REF!+#REF!+#REF!+#REF!+#REF!+#REF!</f>
        <v>#REF!</v>
      </c>
      <c r="AK38" s="10" t="e">
        <f t="shared" si="36"/>
        <v>#REF!</v>
      </c>
      <c r="AL38" s="133" t="e">
        <f t="shared" si="37"/>
        <v>#REF!</v>
      </c>
      <c r="AM38" s="126"/>
      <c r="AN38" s="150" t="e">
        <f>+#REF!+#REF!+#REF!+#REF!+#REF!+#REF!+#REF!</f>
        <v>#REF!</v>
      </c>
      <c r="AO38" s="97" t="e">
        <f>+#REF!+#REF!+#REF!+#REF!+#REF!+#REF!+#REF!</f>
        <v>#REF!</v>
      </c>
      <c r="AP38" s="10" t="e">
        <f t="shared" si="38"/>
        <v>#REF!</v>
      </c>
      <c r="AQ38" s="133" t="e">
        <f t="shared" si="39"/>
        <v>#REF!</v>
      </c>
      <c r="AS38" s="150" t="e">
        <f>+#REF!</f>
        <v>#REF!</v>
      </c>
      <c r="AT38" s="97" t="e">
        <f>+#REF!</f>
        <v>#REF!</v>
      </c>
      <c r="AU38" s="10" t="e">
        <f t="shared" si="40"/>
        <v>#REF!</v>
      </c>
      <c r="AV38" s="133" t="e">
        <f t="shared" si="41"/>
        <v>#REF!</v>
      </c>
      <c r="AW38" s="126"/>
      <c r="AX38" s="150" t="e">
        <f>+#REF!</f>
        <v>#REF!</v>
      </c>
      <c r="AY38" s="97" t="e">
        <f>+#REF!</f>
        <v>#REF!</v>
      </c>
      <c r="AZ38" s="10" t="e">
        <f t="shared" si="42"/>
        <v>#REF!</v>
      </c>
      <c r="BA38" s="133" t="e">
        <f t="shared" si="43"/>
        <v>#REF!</v>
      </c>
      <c r="BC38" s="150" t="e">
        <f>#REF!+#REF!+#REF!+#REF!+#REF!</f>
        <v>#REF!</v>
      </c>
      <c r="BD38" s="150" t="e">
        <f>#REF!+#REF!+#REF!+#REF!+#REF!</f>
        <v>#REF!</v>
      </c>
      <c r="BE38" s="10" t="e">
        <f t="shared" si="54"/>
        <v>#REF!</v>
      </c>
      <c r="BF38" s="133" t="e">
        <f t="shared" si="55"/>
        <v>#REF!</v>
      </c>
      <c r="BG38" s="126"/>
      <c r="BH38" s="150" t="e">
        <f>#REF!+#REF!+#REF!+#REF!+#REF!</f>
        <v>#REF!</v>
      </c>
      <c r="BI38" s="97" t="e">
        <f t="shared" si="46"/>
        <v>#REF!</v>
      </c>
      <c r="BJ38" s="10" t="e">
        <f t="shared" si="56"/>
        <v>#REF!</v>
      </c>
      <c r="BK38" s="133" t="e">
        <f t="shared" si="57"/>
        <v>#REF!</v>
      </c>
      <c r="BM38" s="150" t="e">
        <f>#REF!+#REF!</f>
        <v>#REF!</v>
      </c>
      <c r="BN38" s="97" t="e">
        <f>#REF!+#REF!</f>
        <v>#REF!</v>
      </c>
      <c r="BO38" s="10" t="e">
        <f t="shared" si="58"/>
        <v>#REF!</v>
      </c>
      <c r="BP38" s="133" t="e">
        <f t="shared" si="59"/>
        <v>#REF!</v>
      </c>
      <c r="BQ38" s="126"/>
      <c r="BR38" s="150" t="e">
        <f>#REF!+#REF!</f>
        <v>#REF!</v>
      </c>
      <c r="BS38" s="97" t="e">
        <f t="shared" si="51"/>
        <v>#REF!</v>
      </c>
      <c r="BT38" s="10" t="e">
        <f t="shared" si="60"/>
        <v>#REF!</v>
      </c>
      <c r="BU38" s="133" t="e">
        <f t="shared" si="61"/>
        <v>#REF!</v>
      </c>
    </row>
    <row r="39" spans="1:73" outlineLevel="1">
      <c r="A39" s="8">
        <v>46400</v>
      </c>
      <c r="B39" s="4"/>
      <c r="C39" t="s">
        <v>234</v>
      </c>
      <c r="E39" s="165" t="e">
        <f t="shared" si="25"/>
        <v>#REF!</v>
      </c>
      <c r="F39" s="165" t="e">
        <f t="shared" si="25"/>
        <v>#REF!</v>
      </c>
      <c r="G39" s="166" t="e">
        <f t="shared" si="26"/>
        <v>#REF!</v>
      </c>
      <c r="H39" s="172" t="e">
        <f t="shared" si="27"/>
        <v>#REF!</v>
      </c>
      <c r="I39" s="126"/>
      <c r="J39" s="165" t="e">
        <f t="shared" si="28"/>
        <v>#REF!</v>
      </c>
      <c r="K39" s="166" t="e">
        <f t="shared" si="29"/>
        <v>#REF!</v>
      </c>
      <c r="L39" s="166" t="e">
        <f t="shared" si="30"/>
        <v>#REF!</v>
      </c>
      <c r="M39" s="133" t="e">
        <f t="shared" si="31"/>
        <v>#REF!</v>
      </c>
      <c r="O39" s="150" t="e">
        <f>+#REF!</f>
        <v>#REF!</v>
      </c>
      <c r="P39" s="97" t="e">
        <f>+#REF!</f>
        <v>#REF!</v>
      </c>
      <c r="Q39" s="10" t="e">
        <f t="shared" si="32"/>
        <v>#REF!</v>
      </c>
      <c r="R39" s="133" t="e">
        <f t="shared" si="33"/>
        <v>#REF!</v>
      </c>
      <c r="S39" s="126"/>
      <c r="T39" s="150" t="e">
        <f>+#REF!</f>
        <v>#REF!</v>
      </c>
      <c r="U39" s="97" t="e">
        <f>+#REF!</f>
        <v>#REF!</v>
      </c>
      <c r="V39" s="10" t="e">
        <f t="shared" si="34"/>
        <v>#REF!</v>
      </c>
      <c r="W39" s="133" t="e">
        <f t="shared" si="35"/>
        <v>#REF!</v>
      </c>
      <c r="Y39" s="150" t="e">
        <f>+#REF!</f>
        <v>#REF!</v>
      </c>
      <c r="Z39" s="97" t="e">
        <f>+#REF!</f>
        <v>#REF!</v>
      </c>
      <c r="AA39" s="10" t="e">
        <f t="shared" si="21"/>
        <v>#REF!</v>
      </c>
      <c r="AB39" s="133" t="e">
        <f t="shared" si="22"/>
        <v>#REF!</v>
      </c>
      <c r="AC39" s="126"/>
      <c r="AD39" s="150" t="e">
        <f>+#REF!</f>
        <v>#REF!</v>
      </c>
      <c r="AE39" s="97" t="e">
        <f>+#REF!</f>
        <v>#REF!</v>
      </c>
      <c r="AF39" s="10" t="e">
        <f t="shared" si="23"/>
        <v>#REF!</v>
      </c>
      <c r="AG39" s="133" t="e">
        <f t="shared" si="24"/>
        <v>#REF!</v>
      </c>
      <c r="AI39" s="150" t="e">
        <f>+#REF!+#REF!+#REF!+#REF!+#REF!+#REF!+#REF!</f>
        <v>#REF!</v>
      </c>
      <c r="AJ39" s="97" t="e">
        <f>+#REF!+#REF!+#REF!+#REF!+#REF!+#REF!+#REF!</f>
        <v>#REF!</v>
      </c>
      <c r="AK39" s="10" t="e">
        <f t="shared" si="36"/>
        <v>#REF!</v>
      </c>
      <c r="AL39" s="133" t="e">
        <f t="shared" si="37"/>
        <v>#REF!</v>
      </c>
      <c r="AM39" s="126"/>
      <c r="AN39" s="150" t="e">
        <f>+#REF!+#REF!+#REF!+#REF!+#REF!+#REF!+#REF!</f>
        <v>#REF!</v>
      </c>
      <c r="AO39" s="97" t="e">
        <f>+#REF!+#REF!+#REF!+#REF!+#REF!+#REF!+#REF!</f>
        <v>#REF!</v>
      </c>
      <c r="AP39" s="10" t="e">
        <f t="shared" si="38"/>
        <v>#REF!</v>
      </c>
      <c r="AQ39" s="133" t="e">
        <f t="shared" si="39"/>
        <v>#REF!</v>
      </c>
      <c r="AS39" s="150" t="e">
        <f>+#REF!</f>
        <v>#REF!</v>
      </c>
      <c r="AT39" s="97" t="e">
        <f>+#REF!</f>
        <v>#REF!</v>
      </c>
      <c r="AU39" s="10" t="e">
        <f t="shared" si="40"/>
        <v>#REF!</v>
      </c>
      <c r="AV39" s="133" t="e">
        <f t="shared" si="41"/>
        <v>#REF!</v>
      </c>
      <c r="AW39" s="126"/>
      <c r="AX39" s="150" t="e">
        <f>+#REF!</f>
        <v>#REF!</v>
      </c>
      <c r="AY39" s="97" t="e">
        <f>+#REF!</f>
        <v>#REF!</v>
      </c>
      <c r="AZ39" s="10" t="e">
        <f t="shared" si="42"/>
        <v>#REF!</v>
      </c>
      <c r="BA39" s="133" t="e">
        <f t="shared" si="43"/>
        <v>#REF!</v>
      </c>
      <c r="BC39" s="150" t="e">
        <f>#REF!+#REF!+#REF!+#REF!+#REF!</f>
        <v>#REF!</v>
      </c>
      <c r="BD39" s="150" t="e">
        <f>#REF!+#REF!+#REF!+#REF!+#REF!</f>
        <v>#REF!</v>
      </c>
      <c r="BE39" s="10" t="e">
        <f t="shared" si="54"/>
        <v>#REF!</v>
      </c>
      <c r="BF39" s="133" t="e">
        <f t="shared" si="55"/>
        <v>#REF!</v>
      </c>
      <c r="BG39" s="126"/>
      <c r="BH39" s="150" t="e">
        <f>#REF!+#REF!+#REF!+#REF!+#REF!</f>
        <v>#REF!</v>
      </c>
      <c r="BI39" s="97" t="e">
        <f t="shared" si="46"/>
        <v>#REF!</v>
      </c>
      <c r="BJ39" s="10" t="e">
        <f t="shared" si="56"/>
        <v>#REF!</v>
      </c>
      <c r="BK39" s="133" t="e">
        <f t="shared" si="57"/>
        <v>#REF!</v>
      </c>
      <c r="BM39" s="150" t="e">
        <f>#REF!+#REF!</f>
        <v>#REF!</v>
      </c>
      <c r="BN39" s="97" t="e">
        <f>#REF!+#REF!</f>
        <v>#REF!</v>
      </c>
      <c r="BO39" s="10" t="e">
        <f t="shared" si="58"/>
        <v>#REF!</v>
      </c>
      <c r="BP39" s="133" t="e">
        <f t="shared" si="59"/>
        <v>#REF!</v>
      </c>
      <c r="BQ39" s="126"/>
      <c r="BR39" s="150" t="e">
        <f>#REF!+#REF!</f>
        <v>#REF!</v>
      </c>
      <c r="BS39" s="97" t="e">
        <f t="shared" si="51"/>
        <v>#REF!</v>
      </c>
      <c r="BT39" s="10" t="e">
        <f t="shared" si="60"/>
        <v>#REF!</v>
      </c>
      <c r="BU39" s="133" t="e">
        <f t="shared" si="61"/>
        <v>#REF!</v>
      </c>
    </row>
    <row r="40" spans="1:73" outlineLevel="1">
      <c r="A40" s="8">
        <v>46500</v>
      </c>
      <c r="B40" s="4"/>
      <c r="C40" t="e">
        <f>VLOOKUP(A40,LookupB,2,FALSE)</f>
        <v>#NAME?</v>
      </c>
      <c r="E40" s="165" t="e">
        <f t="shared" si="25"/>
        <v>#REF!</v>
      </c>
      <c r="F40" s="165" t="e">
        <f t="shared" si="25"/>
        <v>#REF!</v>
      </c>
      <c r="G40" s="166" t="e">
        <f>+F40-E40</f>
        <v>#REF!</v>
      </c>
      <c r="H40" s="172" t="e">
        <f>IF(E40+F40=0,0,IF(E40=0,"    100.0%",IF(G40=0,"      0.0%",+G40/E40)))</f>
        <v>#REF!</v>
      </c>
      <c r="I40" s="126"/>
      <c r="J40" s="165" t="e">
        <f t="shared" si="28"/>
        <v>#REF!</v>
      </c>
      <c r="K40" s="166" t="e">
        <f t="shared" si="29"/>
        <v>#REF!</v>
      </c>
      <c r="L40" s="166" t="e">
        <f>+K40-J40</f>
        <v>#REF!</v>
      </c>
      <c r="M40" s="133" t="e">
        <f>IF(J40+K40=0,0,IF(J40=0,"    100.0%",IF(L40=0,"      0.0%",+L40/J40)))</f>
        <v>#REF!</v>
      </c>
      <c r="O40" s="150" t="e">
        <f>+#REF!</f>
        <v>#REF!</v>
      </c>
      <c r="P40" s="97" t="e">
        <f>+#REF!</f>
        <v>#REF!</v>
      </c>
      <c r="Q40" s="10" t="e">
        <f>+P40-O40</f>
        <v>#REF!</v>
      </c>
      <c r="R40" s="133" t="e">
        <f>IF(O40+P40=0,0,IF(O40=0,"    100.0%",IF(Q40=0,"      0.0%",+Q40/O40)))</f>
        <v>#REF!</v>
      </c>
      <c r="S40" s="126"/>
      <c r="T40" s="150" t="e">
        <f>+#REF!</f>
        <v>#REF!</v>
      </c>
      <c r="U40" s="97" t="e">
        <f>+#REF!</f>
        <v>#REF!</v>
      </c>
      <c r="V40" s="10" t="e">
        <f>+U40-T40</f>
        <v>#REF!</v>
      </c>
      <c r="W40" s="133" t="e">
        <f>IF(T40+U40=0,0,IF(T40=0,"    100.0%",IF(V40=0,"      0.0%",+V40/T40)))</f>
        <v>#REF!</v>
      </c>
      <c r="Y40" s="150" t="e">
        <f>+#REF!</f>
        <v>#REF!</v>
      </c>
      <c r="Z40" s="97" t="e">
        <f>+#REF!</f>
        <v>#REF!</v>
      </c>
      <c r="AA40" s="10" t="e">
        <f>+Z40-Y40</f>
        <v>#REF!</v>
      </c>
      <c r="AB40" s="133" t="e">
        <f>IF(Y40+Z40=0,0,IF(Y40=0,"    100.0%",IF(AA40=0,"      0.0%",+AA40/Y40)))</f>
        <v>#REF!</v>
      </c>
      <c r="AC40" s="126"/>
      <c r="AD40" s="150" t="e">
        <f>+#REF!</f>
        <v>#REF!</v>
      </c>
      <c r="AE40" s="97" t="e">
        <f>+#REF!</f>
        <v>#REF!</v>
      </c>
      <c r="AF40" s="10" t="e">
        <f>+AE40-AD40</f>
        <v>#REF!</v>
      </c>
      <c r="AG40" s="133" t="e">
        <f>IF(AD40+AE40=0,0,IF(AD40=0,"    100.0%",IF(AF40=0,"      0.0%",+AF40/AD40)))</f>
        <v>#REF!</v>
      </c>
      <c r="AI40" s="150" t="e">
        <f>+#REF!+#REF!+#REF!+#REF!+#REF!+#REF!+#REF!</f>
        <v>#REF!</v>
      </c>
      <c r="AJ40" s="97" t="e">
        <f>+#REF!+#REF!+#REF!+#REF!+#REF!+#REF!+#REF!</f>
        <v>#REF!</v>
      </c>
      <c r="AK40" s="10" t="e">
        <f>+AJ40-AI40</f>
        <v>#REF!</v>
      </c>
      <c r="AL40" s="133" t="e">
        <f>IF(AI40+AJ40=0,0,IF(AI40=0,"    100.0%",IF(AK40=0,"      0.0%",+AK40/AI40)))</f>
        <v>#REF!</v>
      </c>
      <c r="AM40" s="126"/>
      <c r="AN40" s="150" t="e">
        <f>+#REF!+#REF!+#REF!+#REF!+#REF!+#REF!+#REF!</f>
        <v>#REF!</v>
      </c>
      <c r="AO40" s="97" t="e">
        <f>+#REF!+#REF!+#REF!+#REF!+#REF!+#REF!+#REF!</f>
        <v>#REF!</v>
      </c>
      <c r="AP40" s="10" t="e">
        <f>+AO40-AN40</f>
        <v>#REF!</v>
      </c>
      <c r="AQ40" s="133" t="e">
        <f>IF(AN40+AO40=0,0,IF(AN40=0,"    100.0%",IF(AP40=0,"      0.0%",+AP40/AN40)))</f>
        <v>#REF!</v>
      </c>
      <c r="AS40" s="150" t="e">
        <f>+#REF!</f>
        <v>#REF!</v>
      </c>
      <c r="AT40" s="97" t="e">
        <f>+#REF!</f>
        <v>#REF!</v>
      </c>
      <c r="AU40" s="10" t="e">
        <f>+AT40-AS40</f>
        <v>#REF!</v>
      </c>
      <c r="AV40" s="133" t="e">
        <f>IF(AS40+AT40=0,0,IF(AS40=0,"    100.0%",IF(AU40=0,"      0.0%",+AU40/AS40)))</f>
        <v>#REF!</v>
      </c>
      <c r="AW40" s="126"/>
      <c r="AX40" s="150" t="e">
        <f>+#REF!</f>
        <v>#REF!</v>
      </c>
      <c r="AY40" s="97" t="e">
        <f>+#REF!</f>
        <v>#REF!</v>
      </c>
      <c r="AZ40" s="10" t="e">
        <f>+AY40-AX40</f>
        <v>#REF!</v>
      </c>
      <c r="BA40" s="133" t="e">
        <f>IF(AX40+AY40=0,0,IF(AX40=0,"    100.0%",IF(AZ40=0,"      0.0%",+AZ40/AX40)))</f>
        <v>#REF!</v>
      </c>
      <c r="BC40" s="150" t="e">
        <f>#REF!+#REF!+#REF!+#REF!+#REF!</f>
        <v>#REF!</v>
      </c>
      <c r="BD40" s="150" t="e">
        <f>#REF!+#REF!+#REF!+#REF!+#REF!</f>
        <v>#REF!</v>
      </c>
      <c r="BE40" s="10" t="e">
        <f>+BD40-BC40</f>
        <v>#REF!</v>
      </c>
      <c r="BF40" s="133" t="e">
        <f>IF(BC40+BD40=0,0,IF(BC40=0,"    100.0%",IF(BE40=0,"      0.0%",+BE40/BC40)))</f>
        <v>#REF!</v>
      </c>
      <c r="BG40" s="126"/>
      <c r="BH40" s="150" t="e">
        <f>#REF!+#REF!+#REF!+#REF!+#REF!</f>
        <v>#REF!</v>
      </c>
      <c r="BI40" s="97" t="e">
        <f t="shared" si="46"/>
        <v>#REF!</v>
      </c>
      <c r="BJ40" s="10" t="e">
        <f>+BI40-BH40</f>
        <v>#REF!</v>
      </c>
      <c r="BK40" s="133" t="e">
        <f>IF(BH40+BI40=0,0,IF(BH40=0,"    100.0%",IF(BJ40=0,"      0.0%",+BJ40/BH40)))</f>
        <v>#REF!</v>
      </c>
      <c r="BM40" s="150" t="e">
        <f>#REF!+#REF!</f>
        <v>#REF!</v>
      </c>
      <c r="BN40" s="97" t="e">
        <f>#REF!+#REF!</f>
        <v>#REF!</v>
      </c>
      <c r="BO40" s="10" t="e">
        <f>+BN40-BM40</f>
        <v>#REF!</v>
      </c>
      <c r="BP40" s="133" t="e">
        <f>IF(BM40+BN40=0,0,IF(BM40=0,"    100.0%",IF(BO40=0,"      0.0%",+BO40/BM40)))</f>
        <v>#REF!</v>
      </c>
      <c r="BQ40" s="126"/>
      <c r="BR40" s="150" t="e">
        <f>#REF!+#REF!</f>
        <v>#REF!</v>
      </c>
      <c r="BS40" s="97" t="e">
        <f t="shared" si="51"/>
        <v>#REF!</v>
      </c>
      <c r="BT40" s="10" t="e">
        <f>+BS40-BR40</f>
        <v>#REF!</v>
      </c>
      <c r="BU40" s="133" t="e">
        <f>IF(BR40+BS40=0,0,IF(BR40=0,"    100.0%",IF(BT40=0,"      0.0%",+BT40/BR40)))</f>
        <v>#REF!</v>
      </c>
    </row>
    <row r="41" spans="1:73" outlineLevel="1">
      <c r="A41" s="8">
        <v>49000</v>
      </c>
      <c r="B41" s="4"/>
      <c r="C41" t="s">
        <v>28</v>
      </c>
      <c r="E41" s="165" t="e">
        <f t="shared" si="25"/>
        <v>#REF!</v>
      </c>
      <c r="F41" s="165" t="e">
        <f t="shared" si="25"/>
        <v>#REF!</v>
      </c>
      <c r="G41" s="166" t="e">
        <f t="shared" si="26"/>
        <v>#REF!</v>
      </c>
      <c r="H41" s="172" t="e">
        <f t="shared" si="27"/>
        <v>#REF!</v>
      </c>
      <c r="I41" s="126"/>
      <c r="J41" s="165" t="e">
        <f t="shared" si="28"/>
        <v>#REF!</v>
      </c>
      <c r="K41" s="166" t="e">
        <f t="shared" si="29"/>
        <v>#REF!</v>
      </c>
      <c r="L41" s="166" t="e">
        <f t="shared" si="30"/>
        <v>#REF!</v>
      </c>
      <c r="M41" s="133" t="e">
        <f t="shared" si="31"/>
        <v>#REF!</v>
      </c>
      <c r="O41" s="150" t="e">
        <f>+#REF!</f>
        <v>#REF!</v>
      </c>
      <c r="P41" s="97" t="e">
        <f>+#REF!</f>
        <v>#REF!</v>
      </c>
      <c r="Q41" s="10" t="e">
        <f t="shared" si="32"/>
        <v>#REF!</v>
      </c>
      <c r="R41" s="133" t="e">
        <f t="shared" si="33"/>
        <v>#REF!</v>
      </c>
      <c r="S41" s="126"/>
      <c r="T41" s="150" t="e">
        <f>+#REF!</f>
        <v>#REF!</v>
      </c>
      <c r="U41" s="97" t="e">
        <f>+#REF!</f>
        <v>#REF!</v>
      </c>
      <c r="V41" s="10" t="e">
        <f t="shared" si="34"/>
        <v>#REF!</v>
      </c>
      <c r="W41" s="133" t="e">
        <f t="shared" si="35"/>
        <v>#REF!</v>
      </c>
      <c r="Y41" s="150" t="e">
        <f>+#REF!</f>
        <v>#REF!</v>
      </c>
      <c r="Z41" s="97" t="e">
        <f>+#REF!</f>
        <v>#REF!</v>
      </c>
      <c r="AA41" s="10" t="e">
        <f t="shared" si="21"/>
        <v>#REF!</v>
      </c>
      <c r="AB41" s="133" t="e">
        <f t="shared" si="22"/>
        <v>#REF!</v>
      </c>
      <c r="AC41" s="126"/>
      <c r="AD41" s="150" t="e">
        <f>+#REF!</f>
        <v>#REF!</v>
      </c>
      <c r="AE41" s="97" t="e">
        <f>+#REF!</f>
        <v>#REF!</v>
      </c>
      <c r="AF41" s="10" t="e">
        <f t="shared" si="23"/>
        <v>#REF!</v>
      </c>
      <c r="AG41" s="133" t="e">
        <f t="shared" si="24"/>
        <v>#REF!</v>
      </c>
      <c r="AI41" s="150" t="e">
        <f>+#REF!+#REF!+#REF!+#REF!+#REF!+#REF!+#REF!</f>
        <v>#REF!</v>
      </c>
      <c r="AJ41" s="97" t="e">
        <f>+#REF!+#REF!+#REF!+#REF!+#REF!+#REF!+#REF!</f>
        <v>#REF!</v>
      </c>
      <c r="AK41" s="10" t="e">
        <f t="shared" si="36"/>
        <v>#REF!</v>
      </c>
      <c r="AL41" s="133" t="e">
        <f t="shared" si="37"/>
        <v>#REF!</v>
      </c>
      <c r="AM41" s="126"/>
      <c r="AN41" s="150" t="e">
        <f>+#REF!+#REF!+#REF!+#REF!+#REF!+#REF!+#REF!</f>
        <v>#REF!</v>
      </c>
      <c r="AO41" s="97" t="e">
        <f>+#REF!+#REF!+#REF!+#REF!+#REF!+#REF!+#REF!</f>
        <v>#REF!</v>
      </c>
      <c r="AP41" s="10" t="e">
        <f t="shared" si="38"/>
        <v>#REF!</v>
      </c>
      <c r="AQ41" s="133" t="e">
        <f t="shared" si="39"/>
        <v>#REF!</v>
      </c>
      <c r="AS41" s="150" t="e">
        <f>+#REF!</f>
        <v>#REF!</v>
      </c>
      <c r="AT41" s="97" t="e">
        <f>+#REF!</f>
        <v>#REF!</v>
      </c>
      <c r="AU41" s="10" t="e">
        <f t="shared" si="40"/>
        <v>#REF!</v>
      </c>
      <c r="AV41" s="133" t="e">
        <f t="shared" si="41"/>
        <v>#REF!</v>
      </c>
      <c r="AW41" s="126"/>
      <c r="AX41" s="150" t="e">
        <f>+#REF!</f>
        <v>#REF!</v>
      </c>
      <c r="AY41" s="97" t="e">
        <f>+#REF!</f>
        <v>#REF!</v>
      </c>
      <c r="AZ41" s="10" t="e">
        <f t="shared" si="42"/>
        <v>#REF!</v>
      </c>
      <c r="BA41" s="133" t="e">
        <f t="shared" si="43"/>
        <v>#REF!</v>
      </c>
      <c r="BC41" s="150" t="e">
        <f>#REF!+#REF!+#REF!+#REF!+#REF!</f>
        <v>#REF!</v>
      </c>
      <c r="BD41" s="150" t="e">
        <f>#REF!+#REF!+#REF!+#REF!+#REF!</f>
        <v>#REF!</v>
      </c>
      <c r="BE41" s="10" t="e">
        <f t="shared" ref="BE41" si="62">+BD41-BC41</f>
        <v>#REF!</v>
      </c>
      <c r="BF41" s="133" t="e">
        <f t="shared" ref="BF41" si="63">IF(BC41+BD41=0,0,IF(BC41=0,"    100.0%",IF(BE41=0,"      0.0%",+BE41/BC41)))</f>
        <v>#REF!</v>
      </c>
      <c r="BG41" s="126"/>
      <c r="BH41" s="150" t="e">
        <f>#REF!+#REF!+#REF!+#REF!+#REF!</f>
        <v>#REF!</v>
      </c>
      <c r="BI41" s="97" t="e">
        <f t="shared" si="46"/>
        <v>#REF!</v>
      </c>
      <c r="BJ41" s="10" t="e">
        <f t="shared" ref="BJ41" si="64">+BI41-BH41</f>
        <v>#REF!</v>
      </c>
      <c r="BK41" s="133" t="e">
        <f t="shared" ref="BK41" si="65">IF(BH41+BI41=0,0,IF(BH41=0,"    100.0%",IF(BJ41=0,"      0.0%",+BJ41/BH41)))</f>
        <v>#REF!</v>
      </c>
      <c r="BM41" s="150" t="e">
        <f>#REF!+#REF!</f>
        <v>#REF!</v>
      </c>
      <c r="BN41" s="97" t="e">
        <f>#REF!+#REF!</f>
        <v>#REF!</v>
      </c>
      <c r="BO41" s="10" t="e">
        <f t="shared" ref="BO41" si="66">+BN41-BM41</f>
        <v>#REF!</v>
      </c>
      <c r="BP41" s="133" t="e">
        <f t="shared" ref="BP41" si="67">IF(BM41+BN41=0,0,IF(BM41=0,"    100.0%",IF(BO41=0,"      0.0%",+BO41/BM41)))</f>
        <v>#REF!</v>
      </c>
      <c r="BQ41" s="126"/>
      <c r="BR41" s="150" t="e">
        <f>#REF!+#REF!</f>
        <v>#REF!</v>
      </c>
      <c r="BS41" s="97" t="e">
        <f t="shared" si="51"/>
        <v>#REF!</v>
      </c>
      <c r="BT41" s="10" t="e">
        <f t="shared" ref="BT41" si="68">+BS41-BR41</f>
        <v>#REF!</v>
      </c>
      <c r="BU41" s="133" t="e">
        <f t="shared" ref="BU41" si="69">IF(BR41+BS41=0,0,IF(BR41=0,"    100.0%",IF(BT41=0,"      0.0%",+BT41/BR41)))</f>
        <v>#REF!</v>
      </c>
    </row>
    <row r="42" spans="1:73">
      <c r="A42" s="3"/>
      <c r="B42" s="11" t="s">
        <v>54</v>
      </c>
      <c r="C42" s="12"/>
      <c r="D42" s="12"/>
      <c r="E42" s="135" t="e">
        <f>SUM(E11:E41)</f>
        <v>#REF!</v>
      </c>
      <c r="F42" s="135" t="e">
        <f>SUM(F11:F41)</f>
        <v>#REF!</v>
      </c>
      <c r="G42" s="14" t="e">
        <f>SUM(G11:G41)</f>
        <v>#REF!</v>
      </c>
      <c r="H42" s="173" t="e">
        <f>IF(E42+F42=0,0,IF(E42=0,"    100.0%",IF(G42=0,"      0.0%",+G42/E42)))</f>
        <v>#REF!</v>
      </c>
      <c r="I42" s="126"/>
      <c r="J42" s="135" t="e">
        <f>SUM(J11:J41)</f>
        <v>#REF!</v>
      </c>
      <c r="K42" s="14" t="e">
        <f>SUM(K11:K41)</f>
        <v>#REF!</v>
      </c>
      <c r="L42" s="14" t="e">
        <f>SUM(L11:L41)</f>
        <v>#REF!</v>
      </c>
      <c r="M42" s="136" t="e">
        <f>IF(J42+K42=0,0,IF(J42=0,"    100.0%",IF(L42=0,"      0.0%",+L42/J42)))</f>
        <v>#REF!</v>
      </c>
      <c r="N42" s="12"/>
      <c r="O42" s="135" t="e">
        <f>SUM(O11:O41)</f>
        <v>#REF!</v>
      </c>
      <c r="P42" s="14" t="e">
        <f>SUM(P11:P41)</f>
        <v>#REF!</v>
      </c>
      <c r="Q42" s="14" t="e">
        <f>SUM(Q11:Q41)</f>
        <v>#REF!</v>
      </c>
      <c r="R42" s="136" t="e">
        <f>IF(O42+P42=0,0,IF(O42=0,"    100.0%",IF(Q42=0,"      0.0%",+Q42/O42)))</f>
        <v>#REF!</v>
      </c>
      <c r="S42" s="126"/>
      <c r="T42" s="135" t="e">
        <f>SUM(T11:T41)</f>
        <v>#REF!</v>
      </c>
      <c r="U42" s="14" t="e">
        <f>SUM(U11:U41)</f>
        <v>#REF!</v>
      </c>
      <c r="V42" s="14" t="e">
        <f>SUM(V11:V41)</f>
        <v>#REF!</v>
      </c>
      <c r="W42" s="136" t="e">
        <f>IF(T42+U42=0,0,IF(T42=0,"    100.0%",IF(V42=0,"      0.0%",+V42/T42)))</f>
        <v>#REF!</v>
      </c>
      <c r="Y42" s="135" t="e">
        <f>SUM(Y11:Y41)</f>
        <v>#REF!</v>
      </c>
      <c r="Z42" s="14" t="e">
        <f>SUM(Z11:Z41)</f>
        <v>#REF!</v>
      </c>
      <c r="AA42" s="14" t="e">
        <f>SUM(AA11:AA41)</f>
        <v>#REF!</v>
      </c>
      <c r="AB42" s="136" t="e">
        <f>IF(Y42+Z42=0,0,IF(Y42=0,"    100.0%",IF(AA42=0,"      0.0%",+AA42/Y42)))</f>
        <v>#REF!</v>
      </c>
      <c r="AC42" s="126"/>
      <c r="AD42" s="135" t="e">
        <f>SUM(AD11:AD41)</f>
        <v>#REF!</v>
      </c>
      <c r="AE42" s="14" t="e">
        <f>SUM(AE11:AE41)</f>
        <v>#REF!</v>
      </c>
      <c r="AF42" s="14" t="e">
        <f>SUM(AF11:AF41)</f>
        <v>#REF!</v>
      </c>
      <c r="AG42" s="136" t="e">
        <f>IF(AD42+AE42=0,0,IF(AD42=0,"    100.0%",IF(AF42=0,"      0.0%",+AF42/AD42)))</f>
        <v>#REF!</v>
      </c>
      <c r="AI42" s="135" t="e">
        <f>SUM(AI11:AI41)</f>
        <v>#REF!</v>
      </c>
      <c r="AJ42" s="14" t="e">
        <f>SUM(AJ11:AJ41)</f>
        <v>#REF!</v>
      </c>
      <c r="AK42" s="14" t="e">
        <f>SUM(AK11:AK41)</f>
        <v>#REF!</v>
      </c>
      <c r="AL42" s="136" t="e">
        <f>IF(AI42+AJ42=0,0,IF(AI42=0,"    100.0%",IF(AK42=0,"      0.0%",+AK42/AI42)))</f>
        <v>#REF!</v>
      </c>
      <c r="AM42" s="126"/>
      <c r="AN42" s="135" t="e">
        <f>SUM(AN11:AN41)</f>
        <v>#REF!</v>
      </c>
      <c r="AO42" s="14" t="e">
        <f>SUM(AO11:AO41)</f>
        <v>#REF!</v>
      </c>
      <c r="AP42" s="14" t="e">
        <f>SUM(AP11:AP41)</f>
        <v>#REF!</v>
      </c>
      <c r="AQ42" s="136" t="e">
        <f>IF(AN42+AO42=0,0,IF(AN42=0,"    100.0%",IF(AP42=0,"      0.0%",+AP42/AN42)))</f>
        <v>#REF!</v>
      </c>
      <c r="AS42" s="135" t="e">
        <f>SUM(AS11:AS41)</f>
        <v>#REF!</v>
      </c>
      <c r="AT42" s="14" t="e">
        <f>SUM(AT11:AT41)</f>
        <v>#REF!</v>
      </c>
      <c r="AU42" s="14" t="e">
        <f>SUM(AU11:AU41)</f>
        <v>#REF!</v>
      </c>
      <c r="AV42" s="136" t="e">
        <f>IF(AS42+AT42=0,0,IF(AS42=0,"    100.0%",IF(AU42=0,"      0.0%",+AU42/AS42)))</f>
        <v>#REF!</v>
      </c>
      <c r="AW42" s="126"/>
      <c r="AX42" s="135" t="e">
        <f>SUM(AX11:AX41)</f>
        <v>#REF!</v>
      </c>
      <c r="AY42" s="14" t="e">
        <f>SUM(AY11:AY41)</f>
        <v>#REF!</v>
      </c>
      <c r="AZ42" s="14" t="e">
        <f>SUM(AZ11:AZ41)</f>
        <v>#REF!</v>
      </c>
      <c r="BA42" s="136" t="e">
        <f>IF(AX42+AY42=0,0,IF(AX42=0,"    100.0%",IF(AZ42=0,"      0.0%",+AZ42/AX42)))</f>
        <v>#REF!</v>
      </c>
      <c r="BC42" s="135" t="e">
        <f>SUM(BC11:BC41)</f>
        <v>#REF!</v>
      </c>
      <c r="BD42" s="135" t="e">
        <f>SUM(BD11:BD41)</f>
        <v>#REF!</v>
      </c>
      <c r="BE42" s="14" t="e">
        <f>SUM(BE11:BE41)</f>
        <v>#REF!</v>
      </c>
      <c r="BF42" s="136" t="e">
        <f>IF(BC42+BD42=0,0,IF(BC42=0,"    100.0%",IF(BE42=0,"      0.0%",+BE42/BC42)))</f>
        <v>#REF!</v>
      </c>
      <c r="BG42" s="126"/>
      <c r="BH42" s="135" t="e">
        <f>SUM(BH11:BH41)</f>
        <v>#REF!</v>
      </c>
      <c r="BI42" s="14" t="e">
        <f>SUM(BI11:BI41)</f>
        <v>#REF!</v>
      </c>
      <c r="BJ42" s="14" t="e">
        <f>SUM(BJ11:BJ41)</f>
        <v>#REF!</v>
      </c>
      <c r="BK42" s="136" t="e">
        <f>IF(BH42+BI42=0,0,IF(BH42=0,"    100.0%",IF(BJ42=0,"      0.0%",+BJ42/BH42)))</f>
        <v>#REF!</v>
      </c>
      <c r="BM42" s="135" t="e">
        <f>SUM(BM11:BM41)</f>
        <v>#REF!</v>
      </c>
      <c r="BN42" s="14" t="e">
        <f>SUM(BN11:BN41)</f>
        <v>#REF!</v>
      </c>
      <c r="BO42" s="14" t="e">
        <f>SUM(BO11:BO41)</f>
        <v>#REF!</v>
      </c>
      <c r="BP42" s="136" t="e">
        <f>IF(BM42+BN42=0,0,IF(BM42=0,"    100.0%",IF(BO42=0,"      0.0%",+BO42/BM42)))</f>
        <v>#REF!</v>
      </c>
      <c r="BQ42" s="126"/>
      <c r="BR42" s="135" t="e">
        <f>SUM(BR11:BR41)</f>
        <v>#REF!</v>
      </c>
      <c r="BS42" s="14" t="e">
        <f>SUM(BS11:BS41)</f>
        <v>#REF!</v>
      </c>
      <c r="BT42" s="14" t="e">
        <f>SUM(BT11:BT41)</f>
        <v>#REF!</v>
      </c>
      <c r="BU42" s="136" t="e">
        <f>IF(BR42+BS42=0,0,IF(BR42=0,"    100.0%",IF(BT42=0,"      0.0%",+BT42/BR42)))</f>
        <v>#REF!</v>
      </c>
    </row>
    <row r="43" spans="1:73">
      <c r="A43" s="3"/>
      <c r="B43" s="4"/>
      <c r="C43" s="4"/>
      <c r="E43" s="137"/>
      <c r="F43" s="137"/>
      <c r="G43" s="6"/>
      <c r="H43" s="171"/>
      <c r="I43" s="126"/>
      <c r="J43" s="137"/>
      <c r="K43" s="100"/>
      <c r="L43" s="6"/>
      <c r="M43" s="131"/>
      <c r="O43" s="132"/>
      <c r="P43" s="6"/>
      <c r="Q43" s="6"/>
      <c r="R43" s="131"/>
      <c r="S43" s="126"/>
      <c r="T43" s="132"/>
      <c r="U43" s="6"/>
      <c r="V43" s="6"/>
      <c r="W43" s="131"/>
      <c r="Y43" s="132"/>
      <c r="Z43" s="6"/>
      <c r="AA43" s="6"/>
      <c r="AB43" s="131"/>
      <c r="AC43" s="126"/>
      <c r="AD43" s="132"/>
      <c r="AE43" s="6"/>
      <c r="AF43" s="6"/>
      <c r="AG43" s="131"/>
      <c r="AI43" s="132"/>
      <c r="AJ43" s="95"/>
      <c r="AK43" s="6"/>
      <c r="AL43" s="131"/>
      <c r="AM43" s="126"/>
      <c r="AN43" s="132"/>
      <c r="AO43" s="95"/>
      <c r="AP43" s="6"/>
      <c r="AQ43" s="131"/>
      <c r="AS43" s="132"/>
      <c r="AT43" s="6"/>
      <c r="AU43" s="6"/>
      <c r="AV43" s="131"/>
      <c r="AW43" s="126"/>
      <c r="AX43" s="132"/>
      <c r="AY43" s="6"/>
      <c r="AZ43" s="6"/>
      <c r="BA43" s="131"/>
      <c r="BC43" s="132"/>
      <c r="BD43" s="132"/>
      <c r="BE43" s="6"/>
      <c r="BF43" s="131"/>
      <c r="BG43" s="126"/>
      <c r="BH43" s="132"/>
      <c r="BI43" s="6"/>
      <c r="BJ43" s="6"/>
      <c r="BK43" s="131"/>
      <c r="BM43" s="132"/>
      <c r="BN43" s="6"/>
      <c r="BO43" s="6"/>
      <c r="BP43" s="131"/>
      <c r="BQ43" s="126"/>
      <c r="BR43" s="132"/>
      <c r="BS43" s="6"/>
      <c r="BT43" s="6"/>
      <c r="BU43" s="131"/>
    </row>
    <row r="44" spans="1:73" outlineLevel="1">
      <c r="A44" s="3"/>
      <c r="B44" s="4" t="s">
        <v>55</v>
      </c>
      <c r="C44" s="4"/>
      <c r="E44" s="138"/>
      <c r="F44" s="138"/>
      <c r="G44" s="6"/>
      <c r="H44" s="171"/>
      <c r="I44" s="126"/>
      <c r="J44" s="138"/>
      <c r="K44" s="99"/>
      <c r="L44" s="6"/>
      <c r="M44" s="131"/>
      <c r="O44" s="132"/>
      <c r="P44" s="6"/>
      <c r="Q44" s="6"/>
      <c r="R44" s="131"/>
      <c r="S44" s="126"/>
      <c r="T44" s="132"/>
      <c r="U44" s="6"/>
      <c r="V44" s="6"/>
      <c r="W44" s="131"/>
      <c r="Y44" s="132"/>
      <c r="Z44" s="6"/>
      <c r="AA44" s="6"/>
      <c r="AB44" s="131"/>
      <c r="AC44" s="126"/>
      <c r="AD44" s="132"/>
      <c r="AE44" s="6"/>
      <c r="AF44" s="6"/>
      <c r="AG44" s="131"/>
      <c r="AI44" s="132"/>
      <c r="AJ44" s="6"/>
      <c r="AK44" s="6"/>
      <c r="AL44" s="131"/>
      <c r="AM44" s="126"/>
      <c r="AN44" s="132"/>
      <c r="AO44" s="6"/>
      <c r="AP44" s="6"/>
      <c r="AQ44" s="131"/>
      <c r="AS44" s="132"/>
      <c r="AT44" s="6"/>
      <c r="AU44" s="6"/>
      <c r="AV44" s="131"/>
      <c r="AW44" s="126"/>
      <c r="AX44" s="132"/>
      <c r="AY44" s="6"/>
      <c r="AZ44" s="6"/>
      <c r="BA44" s="131"/>
      <c r="BC44" s="132"/>
      <c r="BD44" s="132"/>
      <c r="BE44" s="6"/>
      <c r="BF44" s="131"/>
      <c r="BG44" s="126"/>
      <c r="BH44" s="132"/>
      <c r="BI44" s="6"/>
      <c r="BJ44" s="6"/>
      <c r="BK44" s="131"/>
      <c r="BM44" s="132"/>
      <c r="BN44" s="6"/>
      <c r="BO44" s="6"/>
      <c r="BP44" s="131"/>
      <c r="BQ44" s="126"/>
      <c r="BR44" s="132"/>
      <c r="BS44" s="6"/>
      <c r="BT44" s="6"/>
      <c r="BU44" s="131"/>
    </row>
    <row r="45" spans="1:73" outlineLevel="1">
      <c r="A45" s="8">
        <v>51100</v>
      </c>
      <c r="B45" s="4"/>
      <c r="C45" t="s">
        <v>56</v>
      </c>
      <c r="E45" s="165" t="e">
        <f t="shared" ref="E45:F53" si="70">+O45+Y45+AI45+AS45+BC45+BM45</f>
        <v>#REF!</v>
      </c>
      <c r="F45" s="165" t="e">
        <f t="shared" si="70"/>
        <v>#REF!</v>
      </c>
      <c r="G45" s="166" t="e">
        <f t="shared" ref="G45:G53" si="71">+F45-E45</f>
        <v>#REF!</v>
      </c>
      <c r="H45" s="172" t="e">
        <f t="shared" ref="H45:H53" si="72">IF(E45+F45=0,0,IF(E45=0,"    100.0%",IF(G45=0,"      0.0%",+G45/E45)))</f>
        <v>#REF!</v>
      </c>
      <c r="I45" s="126"/>
      <c r="J45" s="165" t="e">
        <f t="shared" ref="J45:J53" si="73">+T45+AD45+AN45+AX45+BH45+BR45</f>
        <v>#REF!</v>
      </c>
      <c r="K45" s="166" t="e">
        <f t="shared" ref="K45:K53" si="74">F45</f>
        <v>#REF!</v>
      </c>
      <c r="L45" s="166" t="e">
        <f t="shared" ref="L45:L53" si="75">+K45-J45</f>
        <v>#REF!</v>
      </c>
      <c r="M45" s="133" t="e">
        <f t="shared" ref="M45:M53" si="76">IF(J45+K45=0,0,IF(J45=0,"    100.0%",IF(L45=0,"      0.0%",+L45/J45)))</f>
        <v>#REF!</v>
      </c>
      <c r="O45" s="150" t="e">
        <f>+#REF!</f>
        <v>#REF!</v>
      </c>
      <c r="P45" s="97" t="e">
        <f>+#REF!</f>
        <v>#REF!</v>
      </c>
      <c r="Q45" s="10" t="e">
        <f t="shared" ref="Q45:Q50" si="77">+P45-O45</f>
        <v>#REF!</v>
      </c>
      <c r="R45" s="133" t="e">
        <f t="shared" ref="R45:R50" si="78">IF(O45+P45=0,0,IF(O45=0,"    100.0%",IF(Q45=0,"      0.0%",+Q45/O45)))</f>
        <v>#REF!</v>
      </c>
      <c r="S45" s="126"/>
      <c r="T45" s="150" t="e">
        <f>+#REF!</f>
        <v>#REF!</v>
      </c>
      <c r="U45" s="97" t="e">
        <f>+#REF!</f>
        <v>#REF!</v>
      </c>
      <c r="V45" s="10" t="e">
        <f t="shared" ref="V45:V50" si="79">+U45-T45</f>
        <v>#REF!</v>
      </c>
      <c r="W45" s="133" t="e">
        <f t="shared" ref="W45:W50" si="80">IF(T45+U45=0,0,IF(T45=0,"    100.0%",IF(V45=0,"      0.0%",+V45/T45)))</f>
        <v>#REF!</v>
      </c>
      <c r="Y45" s="150" t="e">
        <f>+#REF!</f>
        <v>#REF!</v>
      </c>
      <c r="Z45" s="97" t="e">
        <f>+#REF!</f>
        <v>#REF!</v>
      </c>
      <c r="AA45" s="10" t="e">
        <f t="shared" ref="AA45:AA50" si="81">+Z45-Y45</f>
        <v>#REF!</v>
      </c>
      <c r="AB45" s="133" t="e">
        <f t="shared" ref="AB45:AB50" si="82">IF(Y45+Z45=0,0,IF(Y45=0,"    100.0%",IF(AA45=0,"      0.0%",+AA45/Y45)))</f>
        <v>#REF!</v>
      </c>
      <c r="AC45" s="126"/>
      <c r="AD45" s="150" t="e">
        <f>+#REF!</f>
        <v>#REF!</v>
      </c>
      <c r="AE45" s="97" t="e">
        <f>+#REF!</f>
        <v>#REF!</v>
      </c>
      <c r="AF45" s="10" t="e">
        <f t="shared" ref="AF45:AF50" si="83">+AE45-AD45</f>
        <v>#REF!</v>
      </c>
      <c r="AG45" s="133" t="e">
        <f t="shared" ref="AG45:AG50" si="84">IF(AD45+AE45=0,0,IF(AD45=0,"    100.0%",IF(AF45=0,"      0.0%",+AF45/AD45)))</f>
        <v>#REF!</v>
      </c>
      <c r="AI45" s="150" t="e">
        <f>+#REF!+#REF!+#REF!+#REF!+#REF!+#REF!+#REF!</f>
        <v>#REF!</v>
      </c>
      <c r="AJ45" s="97" t="e">
        <f>+#REF!+#REF!+#REF!+#REF!+#REF!+#REF!+#REF!</f>
        <v>#REF!</v>
      </c>
      <c r="AK45" s="10" t="e">
        <f t="shared" ref="AK45:AK50" si="85">+AJ45-AI45</f>
        <v>#REF!</v>
      </c>
      <c r="AL45" s="133" t="e">
        <f t="shared" ref="AL45:AL50" si="86">IF(AI45+AJ45=0,0,IF(AI45=0,"    100.0%",IF(AK45=0,"      0.0%",+AK45/AI45)))</f>
        <v>#REF!</v>
      </c>
      <c r="AM45" s="126"/>
      <c r="AN45" s="150" t="e">
        <f>+#REF!+#REF!+#REF!+#REF!+#REF!+#REF!+#REF!</f>
        <v>#REF!</v>
      </c>
      <c r="AO45" s="97" t="e">
        <f>+#REF!+#REF!+#REF!+#REF!+#REF!+#REF!+#REF!</f>
        <v>#REF!</v>
      </c>
      <c r="AP45" s="10" t="e">
        <f t="shared" ref="AP45:AP50" si="87">+AO45-AN45</f>
        <v>#REF!</v>
      </c>
      <c r="AQ45" s="133" t="e">
        <f t="shared" ref="AQ45:AQ50" si="88">IF(AN45+AO45=0,0,IF(AN45=0,"    100.0%",IF(AP45=0,"      0.0%",+AP45/AN45)))</f>
        <v>#REF!</v>
      </c>
      <c r="AS45" s="150" t="e">
        <f>+#REF!</f>
        <v>#REF!</v>
      </c>
      <c r="AT45" s="97" t="e">
        <f>+#REF!</f>
        <v>#REF!</v>
      </c>
      <c r="AU45" s="10" t="e">
        <f t="shared" ref="AU45:AU50" si="89">+AT45-AS45</f>
        <v>#REF!</v>
      </c>
      <c r="AV45" s="133" t="e">
        <f t="shared" ref="AV45:AV50" si="90">IF(AS45+AT45=0,0,IF(AS45=0,"    100.0%",IF(AU45=0,"      0.0%",+AU45/AS45)))</f>
        <v>#REF!</v>
      </c>
      <c r="AW45" s="126"/>
      <c r="AX45" s="150" t="e">
        <f>+#REF!</f>
        <v>#REF!</v>
      </c>
      <c r="AY45" s="97" t="e">
        <f>+#REF!</f>
        <v>#REF!</v>
      </c>
      <c r="AZ45" s="10" t="e">
        <f t="shared" ref="AZ45:AZ50" si="91">+AY45-AX45</f>
        <v>#REF!</v>
      </c>
      <c r="BA45" s="133" t="e">
        <f t="shared" ref="BA45:BA50" si="92">IF(AX45+AY45=0,0,IF(AX45=0,"    100.0%",IF(AZ45=0,"      0.0%",+AZ45/AX45)))</f>
        <v>#REF!</v>
      </c>
      <c r="BC45" s="150" t="e">
        <f>#REF!+#REF!+#REF!+#REF!+#REF!</f>
        <v>#REF!</v>
      </c>
      <c r="BD45" s="150" t="e">
        <f>#REF!+#REF!+#REF!+#REF!+#REF!</f>
        <v>#REF!</v>
      </c>
      <c r="BE45" s="10" t="e">
        <f t="shared" ref="BE45:BE50" si="93">+BD45-BC45</f>
        <v>#REF!</v>
      </c>
      <c r="BF45" s="133" t="e">
        <f t="shared" ref="BF45:BF50" si="94">IF(BC45+BD45=0,0,IF(BC45=0,"    100.0%",IF(BE45=0,"      0.0%",+BE45/BC45)))</f>
        <v>#REF!</v>
      </c>
      <c r="BG45" s="126"/>
      <c r="BH45" s="150" t="e">
        <f>#REF!+#REF!+#REF!+#REF!+#REF!</f>
        <v>#REF!</v>
      </c>
      <c r="BI45" s="97" t="e">
        <f t="shared" ref="BI45:BI53" si="95">BD45</f>
        <v>#REF!</v>
      </c>
      <c r="BJ45" s="10" t="e">
        <f t="shared" ref="BJ45:BJ50" si="96">+BI45-BH45</f>
        <v>#REF!</v>
      </c>
      <c r="BK45" s="133" t="e">
        <f t="shared" ref="BK45:BK50" si="97">IF(BH45+BI45=0,0,IF(BH45=0,"    100.0%",IF(BJ45=0,"      0.0%",+BJ45/BH45)))</f>
        <v>#REF!</v>
      </c>
      <c r="BM45" s="150" t="e">
        <f>#REF!+#REF!</f>
        <v>#REF!</v>
      </c>
      <c r="BN45" s="97" t="e">
        <f>#REF!+#REF!</f>
        <v>#REF!</v>
      </c>
      <c r="BO45" s="10" t="e">
        <f t="shared" ref="BO45:BO50" si="98">+BN45-BM45</f>
        <v>#REF!</v>
      </c>
      <c r="BP45" s="133" t="e">
        <f t="shared" ref="BP45:BP50" si="99">IF(BM45+BN45=0,0,IF(BM45=0,"    100.0%",IF(BO45=0,"      0.0%",+BO45/BM45)))</f>
        <v>#REF!</v>
      </c>
      <c r="BQ45" s="126"/>
      <c r="BR45" s="150" t="e">
        <f>#REF!+#REF!</f>
        <v>#REF!</v>
      </c>
      <c r="BS45" s="97" t="e">
        <f t="shared" ref="BS45:BS53" si="100">BN45</f>
        <v>#REF!</v>
      </c>
      <c r="BT45" s="10" t="e">
        <f t="shared" ref="BT45:BT50" si="101">+BS45-BR45</f>
        <v>#REF!</v>
      </c>
      <c r="BU45" s="133" t="e">
        <f t="shared" ref="BU45:BU50" si="102">IF(BR45+BS45=0,0,IF(BR45=0,"    100.0%",IF(BT45=0,"      0.0%",+BT45/BR45)))</f>
        <v>#REF!</v>
      </c>
    </row>
    <row r="46" spans="1:73" outlineLevel="1">
      <c r="A46" s="8">
        <v>51200</v>
      </c>
      <c r="B46" s="4"/>
      <c r="C46" t="s">
        <v>57</v>
      </c>
      <c r="E46" s="165" t="e">
        <f t="shared" si="70"/>
        <v>#REF!</v>
      </c>
      <c r="F46" s="165" t="e">
        <f t="shared" si="70"/>
        <v>#REF!</v>
      </c>
      <c r="G46" s="166" t="e">
        <f t="shared" si="71"/>
        <v>#REF!</v>
      </c>
      <c r="H46" s="172" t="e">
        <f t="shared" si="72"/>
        <v>#REF!</v>
      </c>
      <c r="I46" s="126"/>
      <c r="J46" s="165" t="e">
        <f t="shared" si="73"/>
        <v>#REF!</v>
      </c>
      <c r="K46" s="166" t="e">
        <f t="shared" si="74"/>
        <v>#REF!</v>
      </c>
      <c r="L46" s="166" t="e">
        <f t="shared" si="75"/>
        <v>#REF!</v>
      </c>
      <c r="M46" s="133" t="e">
        <f t="shared" si="76"/>
        <v>#REF!</v>
      </c>
      <c r="O46" s="150" t="e">
        <f>+#REF!</f>
        <v>#REF!</v>
      </c>
      <c r="P46" s="97" t="e">
        <f>+#REF!</f>
        <v>#REF!</v>
      </c>
      <c r="Q46" s="10" t="e">
        <f t="shared" si="77"/>
        <v>#REF!</v>
      </c>
      <c r="R46" s="133" t="e">
        <f t="shared" si="78"/>
        <v>#REF!</v>
      </c>
      <c r="S46" s="126"/>
      <c r="T46" s="150" t="e">
        <f>+#REF!</f>
        <v>#REF!</v>
      </c>
      <c r="U46" s="97" t="e">
        <f>+#REF!</f>
        <v>#REF!</v>
      </c>
      <c r="V46" s="10" t="e">
        <f t="shared" si="79"/>
        <v>#REF!</v>
      </c>
      <c r="W46" s="133" t="e">
        <f t="shared" si="80"/>
        <v>#REF!</v>
      </c>
      <c r="Y46" s="150" t="e">
        <f>+#REF!</f>
        <v>#REF!</v>
      </c>
      <c r="Z46" s="97" t="e">
        <f>+#REF!</f>
        <v>#REF!</v>
      </c>
      <c r="AA46" s="10" t="e">
        <f t="shared" si="81"/>
        <v>#REF!</v>
      </c>
      <c r="AB46" s="133" t="e">
        <f t="shared" si="82"/>
        <v>#REF!</v>
      </c>
      <c r="AC46" s="126"/>
      <c r="AD46" s="150" t="e">
        <f>+#REF!</f>
        <v>#REF!</v>
      </c>
      <c r="AE46" s="97" t="e">
        <f>+#REF!</f>
        <v>#REF!</v>
      </c>
      <c r="AF46" s="10" t="e">
        <f t="shared" si="83"/>
        <v>#REF!</v>
      </c>
      <c r="AG46" s="133" t="e">
        <f t="shared" si="84"/>
        <v>#REF!</v>
      </c>
      <c r="AI46" s="150" t="e">
        <f>+#REF!+#REF!+#REF!+#REF!+#REF!+#REF!+#REF!</f>
        <v>#REF!</v>
      </c>
      <c r="AJ46" s="97" t="e">
        <f>+#REF!+#REF!+#REF!+#REF!+#REF!+#REF!+#REF!</f>
        <v>#REF!</v>
      </c>
      <c r="AK46" s="10" t="e">
        <f t="shared" si="85"/>
        <v>#REF!</v>
      </c>
      <c r="AL46" s="133" t="e">
        <f t="shared" si="86"/>
        <v>#REF!</v>
      </c>
      <c r="AM46" s="126"/>
      <c r="AN46" s="150" t="e">
        <f>+#REF!+#REF!+#REF!+#REF!+#REF!+#REF!+#REF!</f>
        <v>#REF!</v>
      </c>
      <c r="AO46" s="97" t="e">
        <f>+#REF!+#REF!+#REF!+#REF!+#REF!+#REF!+#REF!</f>
        <v>#REF!</v>
      </c>
      <c r="AP46" s="10" t="e">
        <f t="shared" si="87"/>
        <v>#REF!</v>
      </c>
      <c r="AQ46" s="133" t="e">
        <f t="shared" si="88"/>
        <v>#REF!</v>
      </c>
      <c r="AS46" s="150" t="e">
        <f>+#REF!</f>
        <v>#REF!</v>
      </c>
      <c r="AT46" s="97" t="e">
        <f>+#REF!</f>
        <v>#REF!</v>
      </c>
      <c r="AU46" s="10" t="e">
        <f t="shared" si="89"/>
        <v>#REF!</v>
      </c>
      <c r="AV46" s="133" t="e">
        <f t="shared" si="90"/>
        <v>#REF!</v>
      </c>
      <c r="AW46" s="126"/>
      <c r="AX46" s="150" t="e">
        <f>+#REF!</f>
        <v>#REF!</v>
      </c>
      <c r="AY46" s="97" t="e">
        <f>+#REF!</f>
        <v>#REF!</v>
      </c>
      <c r="AZ46" s="10" t="e">
        <f t="shared" si="91"/>
        <v>#REF!</v>
      </c>
      <c r="BA46" s="133" t="e">
        <f t="shared" si="92"/>
        <v>#REF!</v>
      </c>
      <c r="BC46" s="150" t="e">
        <f>#REF!+#REF!+#REF!+#REF!+#REF!</f>
        <v>#REF!</v>
      </c>
      <c r="BD46" s="150" t="e">
        <f>#REF!+#REF!+#REF!+#REF!+#REF!</f>
        <v>#REF!</v>
      </c>
      <c r="BE46" s="10" t="e">
        <f t="shared" si="93"/>
        <v>#REF!</v>
      </c>
      <c r="BF46" s="133" t="e">
        <f t="shared" si="94"/>
        <v>#REF!</v>
      </c>
      <c r="BG46" s="126"/>
      <c r="BH46" s="150" t="e">
        <f>#REF!+#REF!+#REF!+#REF!+#REF!</f>
        <v>#REF!</v>
      </c>
      <c r="BI46" s="97" t="e">
        <f t="shared" si="95"/>
        <v>#REF!</v>
      </c>
      <c r="BJ46" s="10" t="e">
        <f t="shared" si="96"/>
        <v>#REF!</v>
      </c>
      <c r="BK46" s="133" t="e">
        <f t="shared" si="97"/>
        <v>#REF!</v>
      </c>
      <c r="BM46" s="150" t="e">
        <f>#REF!+#REF!</f>
        <v>#REF!</v>
      </c>
      <c r="BN46" s="97" t="e">
        <f>#REF!+#REF!</f>
        <v>#REF!</v>
      </c>
      <c r="BO46" s="10" t="e">
        <f t="shared" si="98"/>
        <v>#REF!</v>
      </c>
      <c r="BP46" s="133" t="e">
        <f t="shared" si="99"/>
        <v>#REF!</v>
      </c>
      <c r="BQ46" s="126"/>
      <c r="BR46" s="150" t="e">
        <f>#REF!+#REF!</f>
        <v>#REF!</v>
      </c>
      <c r="BS46" s="97" t="e">
        <f t="shared" si="100"/>
        <v>#REF!</v>
      </c>
      <c r="BT46" s="10" t="e">
        <f t="shared" si="101"/>
        <v>#REF!</v>
      </c>
      <c r="BU46" s="133" t="e">
        <f t="shared" si="102"/>
        <v>#REF!</v>
      </c>
    </row>
    <row r="47" spans="1:73" outlineLevel="1">
      <c r="A47" s="8">
        <v>51300</v>
      </c>
      <c r="B47" s="4"/>
      <c r="C47" t="s">
        <v>58</v>
      </c>
      <c r="E47" s="165" t="e">
        <f t="shared" si="70"/>
        <v>#REF!</v>
      </c>
      <c r="F47" s="165" t="e">
        <f t="shared" si="70"/>
        <v>#REF!</v>
      </c>
      <c r="G47" s="166" t="e">
        <f t="shared" si="71"/>
        <v>#REF!</v>
      </c>
      <c r="H47" s="172" t="e">
        <f t="shared" si="72"/>
        <v>#REF!</v>
      </c>
      <c r="I47" s="126"/>
      <c r="J47" s="165" t="e">
        <f t="shared" si="73"/>
        <v>#REF!</v>
      </c>
      <c r="K47" s="166" t="e">
        <f t="shared" si="74"/>
        <v>#REF!</v>
      </c>
      <c r="L47" s="166" t="e">
        <f t="shared" si="75"/>
        <v>#REF!</v>
      </c>
      <c r="M47" s="133" t="e">
        <f t="shared" si="76"/>
        <v>#REF!</v>
      </c>
      <c r="O47" s="150" t="e">
        <f>+#REF!</f>
        <v>#REF!</v>
      </c>
      <c r="P47" s="97" t="e">
        <f>+#REF!</f>
        <v>#REF!</v>
      </c>
      <c r="Q47" s="10" t="e">
        <f t="shared" si="77"/>
        <v>#REF!</v>
      </c>
      <c r="R47" s="133" t="e">
        <f t="shared" si="78"/>
        <v>#REF!</v>
      </c>
      <c r="S47" s="126"/>
      <c r="T47" s="150" t="e">
        <f>+#REF!</f>
        <v>#REF!</v>
      </c>
      <c r="U47" s="97" t="e">
        <f>+#REF!</f>
        <v>#REF!</v>
      </c>
      <c r="V47" s="10" t="e">
        <f t="shared" si="79"/>
        <v>#REF!</v>
      </c>
      <c r="W47" s="133" t="e">
        <f t="shared" si="80"/>
        <v>#REF!</v>
      </c>
      <c r="Y47" s="150" t="e">
        <f>+#REF!</f>
        <v>#REF!</v>
      </c>
      <c r="Z47" s="97" t="e">
        <f>+#REF!</f>
        <v>#REF!</v>
      </c>
      <c r="AA47" s="10" t="e">
        <f t="shared" si="81"/>
        <v>#REF!</v>
      </c>
      <c r="AB47" s="133" t="e">
        <f t="shared" si="82"/>
        <v>#REF!</v>
      </c>
      <c r="AC47" s="126"/>
      <c r="AD47" s="150" t="e">
        <f>+#REF!</f>
        <v>#REF!</v>
      </c>
      <c r="AE47" s="97" t="e">
        <f>+#REF!</f>
        <v>#REF!</v>
      </c>
      <c r="AF47" s="10" t="e">
        <f t="shared" si="83"/>
        <v>#REF!</v>
      </c>
      <c r="AG47" s="133" t="e">
        <f t="shared" si="84"/>
        <v>#REF!</v>
      </c>
      <c r="AI47" s="150" t="e">
        <f>+#REF!+#REF!+#REF!+#REF!+#REF!+#REF!+#REF!</f>
        <v>#REF!</v>
      </c>
      <c r="AJ47" s="97" t="e">
        <f>+#REF!+#REF!+#REF!+#REF!+#REF!+#REF!+#REF!</f>
        <v>#REF!</v>
      </c>
      <c r="AK47" s="10" t="e">
        <f t="shared" si="85"/>
        <v>#REF!</v>
      </c>
      <c r="AL47" s="133" t="e">
        <f t="shared" si="86"/>
        <v>#REF!</v>
      </c>
      <c r="AM47" s="126"/>
      <c r="AN47" s="150" t="e">
        <f>+#REF!+#REF!+#REF!+#REF!+#REF!+#REF!+#REF!</f>
        <v>#REF!</v>
      </c>
      <c r="AO47" s="97" t="e">
        <f>+#REF!+#REF!+#REF!+#REF!+#REF!+#REF!+#REF!</f>
        <v>#REF!</v>
      </c>
      <c r="AP47" s="10" t="e">
        <f t="shared" si="87"/>
        <v>#REF!</v>
      </c>
      <c r="AQ47" s="133" t="e">
        <f t="shared" si="88"/>
        <v>#REF!</v>
      </c>
      <c r="AS47" s="150" t="e">
        <f>+#REF!</f>
        <v>#REF!</v>
      </c>
      <c r="AT47" s="97" t="e">
        <f>+#REF!</f>
        <v>#REF!</v>
      </c>
      <c r="AU47" s="10" t="e">
        <f t="shared" si="89"/>
        <v>#REF!</v>
      </c>
      <c r="AV47" s="133" t="e">
        <f t="shared" si="90"/>
        <v>#REF!</v>
      </c>
      <c r="AW47" s="126"/>
      <c r="AX47" s="150" t="e">
        <f>+#REF!</f>
        <v>#REF!</v>
      </c>
      <c r="AY47" s="97" t="e">
        <f>+#REF!</f>
        <v>#REF!</v>
      </c>
      <c r="AZ47" s="10" t="e">
        <f t="shared" si="91"/>
        <v>#REF!</v>
      </c>
      <c r="BA47" s="133" t="e">
        <f t="shared" si="92"/>
        <v>#REF!</v>
      </c>
      <c r="BC47" s="150" t="e">
        <f>#REF!+#REF!+#REF!+#REF!+#REF!</f>
        <v>#REF!</v>
      </c>
      <c r="BD47" s="150" t="e">
        <f>#REF!+#REF!+#REF!+#REF!+#REF!</f>
        <v>#REF!</v>
      </c>
      <c r="BE47" s="10" t="e">
        <f t="shared" si="93"/>
        <v>#REF!</v>
      </c>
      <c r="BF47" s="133" t="e">
        <f t="shared" si="94"/>
        <v>#REF!</v>
      </c>
      <c r="BG47" s="126"/>
      <c r="BH47" s="150" t="e">
        <f>#REF!+#REF!+#REF!+#REF!+#REF!</f>
        <v>#REF!</v>
      </c>
      <c r="BI47" s="97" t="e">
        <f t="shared" si="95"/>
        <v>#REF!</v>
      </c>
      <c r="BJ47" s="10" t="e">
        <f t="shared" si="96"/>
        <v>#REF!</v>
      </c>
      <c r="BK47" s="133" t="e">
        <f t="shared" si="97"/>
        <v>#REF!</v>
      </c>
      <c r="BM47" s="150" t="e">
        <f>#REF!+#REF!</f>
        <v>#REF!</v>
      </c>
      <c r="BN47" s="97" t="e">
        <f>#REF!+#REF!</f>
        <v>#REF!</v>
      </c>
      <c r="BO47" s="10" t="e">
        <f t="shared" si="98"/>
        <v>#REF!</v>
      </c>
      <c r="BP47" s="133" t="e">
        <f t="shared" si="99"/>
        <v>#REF!</v>
      </c>
      <c r="BQ47" s="126"/>
      <c r="BR47" s="150" t="e">
        <f>#REF!+#REF!</f>
        <v>#REF!</v>
      </c>
      <c r="BS47" s="97" t="e">
        <f t="shared" si="100"/>
        <v>#REF!</v>
      </c>
      <c r="BT47" s="10" t="e">
        <f t="shared" si="101"/>
        <v>#REF!</v>
      </c>
      <c r="BU47" s="133" t="e">
        <f t="shared" si="102"/>
        <v>#REF!</v>
      </c>
    </row>
    <row r="48" spans="1:73" outlineLevel="1">
      <c r="A48" s="8">
        <v>51400</v>
      </c>
      <c r="B48" s="4"/>
      <c r="C48" t="s">
        <v>59</v>
      </c>
      <c r="E48" s="165" t="e">
        <f t="shared" si="70"/>
        <v>#REF!</v>
      </c>
      <c r="F48" s="165" t="e">
        <f t="shared" si="70"/>
        <v>#REF!</v>
      </c>
      <c r="G48" s="166" t="e">
        <f t="shared" si="71"/>
        <v>#REF!</v>
      </c>
      <c r="H48" s="172" t="e">
        <f t="shared" si="72"/>
        <v>#REF!</v>
      </c>
      <c r="I48" s="126"/>
      <c r="J48" s="165" t="e">
        <f t="shared" si="73"/>
        <v>#REF!</v>
      </c>
      <c r="K48" s="166" t="e">
        <f t="shared" si="74"/>
        <v>#REF!</v>
      </c>
      <c r="L48" s="166" t="e">
        <f t="shared" si="75"/>
        <v>#REF!</v>
      </c>
      <c r="M48" s="133" t="e">
        <f t="shared" si="76"/>
        <v>#REF!</v>
      </c>
      <c r="O48" s="150" t="e">
        <f>+#REF!</f>
        <v>#REF!</v>
      </c>
      <c r="P48" s="97" t="e">
        <f>+#REF!</f>
        <v>#REF!</v>
      </c>
      <c r="Q48" s="10" t="e">
        <f t="shared" si="77"/>
        <v>#REF!</v>
      </c>
      <c r="R48" s="133" t="e">
        <f t="shared" si="78"/>
        <v>#REF!</v>
      </c>
      <c r="S48" s="126"/>
      <c r="T48" s="150" t="e">
        <f>+#REF!</f>
        <v>#REF!</v>
      </c>
      <c r="U48" s="97" t="e">
        <f>+#REF!</f>
        <v>#REF!</v>
      </c>
      <c r="V48" s="10" t="e">
        <f t="shared" si="79"/>
        <v>#REF!</v>
      </c>
      <c r="W48" s="133" t="e">
        <f t="shared" si="80"/>
        <v>#REF!</v>
      </c>
      <c r="Y48" s="150" t="e">
        <f>+#REF!</f>
        <v>#REF!</v>
      </c>
      <c r="Z48" s="97" t="e">
        <f>+#REF!</f>
        <v>#REF!</v>
      </c>
      <c r="AA48" s="10" t="e">
        <f t="shared" si="81"/>
        <v>#REF!</v>
      </c>
      <c r="AB48" s="133" t="e">
        <f t="shared" si="82"/>
        <v>#REF!</v>
      </c>
      <c r="AC48" s="126"/>
      <c r="AD48" s="150" t="e">
        <f>+#REF!</f>
        <v>#REF!</v>
      </c>
      <c r="AE48" s="97" t="e">
        <f>+#REF!</f>
        <v>#REF!</v>
      </c>
      <c r="AF48" s="10" t="e">
        <f t="shared" si="83"/>
        <v>#REF!</v>
      </c>
      <c r="AG48" s="133" t="e">
        <f t="shared" si="84"/>
        <v>#REF!</v>
      </c>
      <c r="AI48" s="150" t="e">
        <f>+#REF!+#REF!+#REF!+#REF!+#REF!+#REF!+#REF!</f>
        <v>#REF!</v>
      </c>
      <c r="AJ48" s="97" t="e">
        <f>+#REF!+#REF!+#REF!+#REF!+#REF!+#REF!+#REF!</f>
        <v>#REF!</v>
      </c>
      <c r="AK48" s="10" t="e">
        <f t="shared" si="85"/>
        <v>#REF!</v>
      </c>
      <c r="AL48" s="133" t="e">
        <f t="shared" si="86"/>
        <v>#REF!</v>
      </c>
      <c r="AM48" s="126"/>
      <c r="AN48" s="150" t="e">
        <f>+#REF!+#REF!+#REF!+#REF!+#REF!+#REF!+#REF!</f>
        <v>#REF!</v>
      </c>
      <c r="AO48" s="97" t="e">
        <f>+#REF!+#REF!+#REF!+#REF!+#REF!+#REF!+#REF!</f>
        <v>#REF!</v>
      </c>
      <c r="AP48" s="10" t="e">
        <f t="shared" si="87"/>
        <v>#REF!</v>
      </c>
      <c r="AQ48" s="133" t="e">
        <f t="shared" si="88"/>
        <v>#REF!</v>
      </c>
      <c r="AS48" s="150" t="e">
        <f>+#REF!</f>
        <v>#REF!</v>
      </c>
      <c r="AT48" s="97" t="e">
        <f>+#REF!</f>
        <v>#REF!</v>
      </c>
      <c r="AU48" s="10" t="e">
        <f t="shared" si="89"/>
        <v>#REF!</v>
      </c>
      <c r="AV48" s="133" t="e">
        <f t="shared" si="90"/>
        <v>#REF!</v>
      </c>
      <c r="AW48" s="126"/>
      <c r="AX48" s="150" t="e">
        <f>+#REF!</f>
        <v>#REF!</v>
      </c>
      <c r="AY48" s="97" t="e">
        <f>+#REF!</f>
        <v>#REF!</v>
      </c>
      <c r="AZ48" s="10" t="e">
        <f t="shared" si="91"/>
        <v>#REF!</v>
      </c>
      <c r="BA48" s="133" t="e">
        <f t="shared" si="92"/>
        <v>#REF!</v>
      </c>
      <c r="BC48" s="150" t="e">
        <f>#REF!+#REF!+#REF!+#REF!+#REF!</f>
        <v>#REF!</v>
      </c>
      <c r="BD48" s="150" t="e">
        <f>#REF!+#REF!+#REF!+#REF!+#REF!</f>
        <v>#REF!</v>
      </c>
      <c r="BE48" s="10" t="e">
        <f t="shared" si="93"/>
        <v>#REF!</v>
      </c>
      <c r="BF48" s="133" t="e">
        <f t="shared" si="94"/>
        <v>#REF!</v>
      </c>
      <c r="BG48" s="126"/>
      <c r="BH48" s="150" t="e">
        <f>#REF!+#REF!+#REF!+#REF!+#REF!</f>
        <v>#REF!</v>
      </c>
      <c r="BI48" s="97" t="e">
        <f t="shared" si="95"/>
        <v>#REF!</v>
      </c>
      <c r="BJ48" s="10" t="e">
        <f t="shared" si="96"/>
        <v>#REF!</v>
      </c>
      <c r="BK48" s="133" t="e">
        <f t="shared" si="97"/>
        <v>#REF!</v>
      </c>
      <c r="BM48" s="150" t="e">
        <f>#REF!+#REF!</f>
        <v>#REF!</v>
      </c>
      <c r="BN48" s="97" t="e">
        <f>#REF!+#REF!</f>
        <v>#REF!</v>
      </c>
      <c r="BO48" s="10" t="e">
        <f t="shared" si="98"/>
        <v>#REF!</v>
      </c>
      <c r="BP48" s="133" t="e">
        <f t="shared" si="99"/>
        <v>#REF!</v>
      </c>
      <c r="BQ48" s="126"/>
      <c r="BR48" s="150" t="e">
        <f>#REF!+#REF!</f>
        <v>#REF!</v>
      </c>
      <c r="BS48" s="97" t="e">
        <f t="shared" si="100"/>
        <v>#REF!</v>
      </c>
      <c r="BT48" s="10" t="e">
        <f t="shared" si="101"/>
        <v>#REF!</v>
      </c>
      <c r="BU48" s="133" t="e">
        <f t="shared" si="102"/>
        <v>#REF!</v>
      </c>
    </row>
    <row r="49" spans="1:73" outlineLevel="1">
      <c r="A49" s="8">
        <v>51500</v>
      </c>
      <c r="B49" s="4"/>
      <c r="C49" t="s">
        <v>60</v>
      </c>
      <c r="E49" s="165" t="e">
        <f t="shared" si="70"/>
        <v>#REF!</v>
      </c>
      <c r="F49" s="165" t="e">
        <f t="shared" si="70"/>
        <v>#REF!</v>
      </c>
      <c r="G49" s="166" t="e">
        <f t="shared" si="71"/>
        <v>#REF!</v>
      </c>
      <c r="H49" s="172" t="e">
        <f t="shared" si="72"/>
        <v>#REF!</v>
      </c>
      <c r="I49" s="126"/>
      <c r="J49" s="165" t="e">
        <f t="shared" si="73"/>
        <v>#REF!</v>
      </c>
      <c r="K49" s="166" t="e">
        <f t="shared" si="74"/>
        <v>#REF!</v>
      </c>
      <c r="L49" s="166" t="e">
        <f t="shared" si="75"/>
        <v>#REF!</v>
      </c>
      <c r="M49" s="133" t="e">
        <f t="shared" si="76"/>
        <v>#REF!</v>
      </c>
      <c r="O49" s="150" t="e">
        <f>+#REF!</f>
        <v>#REF!</v>
      </c>
      <c r="P49" s="97" t="e">
        <f>+#REF!</f>
        <v>#REF!</v>
      </c>
      <c r="Q49" s="10" t="e">
        <f t="shared" si="77"/>
        <v>#REF!</v>
      </c>
      <c r="R49" s="133" t="e">
        <f t="shared" si="78"/>
        <v>#REF!</v>
      </c>
      <c r="S49" s="126"/>
      <c r="T49" s="150" t="e">
        <f>+#REF!</f>
        <v>#REF!</v>
      </c>
      <c r="U49" s="97" t="e">
        <f>+#REF!</f>
        <v>#REF!</v>
      </c>
      <c r="V49" s="10" t="e">
        <f t="shared" si="79"/>
        <v>#REF!</v>
      </c>
      <c r="W49" s="133" t="e">
        <f t="shared" si="80"/>
        <v>#REF!</v>
      </c>
      <c r="Y49" s="150" t="e">
        <f>+#REF!</f>
        <v>#REF!</v>
      </c>
      <c r="Z49" s="97" t="e">
        <f>+#REF!</f>
        <v>#REF!</v>
      </c>
      <c r="AA49" s="10" t="e">
        <f t="shared" si="81"/>
        <v>#REF!</v>
      </c>
      <c r="AB49" s="133" t="e">
        <f t="shared" si="82"/>
        <v>#REF!</v>
      </c>
      <c r="AC49" s="126"/>
      <c r="AD49" s="150" t="e">
        <f>+#REF!</f>
        <v>#REF!</v>
      </c>
      <c r="AE49" s="97" t="e">
        <f>+#REF!</f>
        <v>#REF!</v>
      </c>
      <c r="AF49" s="10" t="e">
        <f t="shared" si="83"/>
        <v>#REF!</v>
      </c>
      <c r="AG49" s="133" t="e">
        <f t="shared" si="84"/>
        <v>#REF!</v>
      </c>
      <c r="AI49" s="150" t="e">
        <f>+#REF!+#REF!+#REF!+#REF!+#REF!+#REF!+#REF!</f>
        <v>#REF!</v>
      </c>
      <c r="AJ49" s="97" t="e">
        <f>+#REF!+#REF!+#REF!+#REF!+#REF!+#REF!+#REF!</f>
        <v>#REF!</v>
      </c>
      <c r="AK49" s="10" t="e">
        <f t="shared" si="85"/>
        <v>#REF!</v>
      </c>
      <c r="AL49" s="133" t="e">
        <f t="shared" si="86"/>
        <v>#REF!</v>
      </c>
      <c r="AM49" s="126"/>
      <c r="AN49" s="150" t="e">
        <f>+#REF!+#REF!+#REF!+#REF!+#REF!+#REF!+#REF!</f>
        <v>#REF!</v>
      </c>
      <c r="AO49" s="97" t="e">
        <f>+#REF!+#REF!+#REF!+#REF!+#REF!+#REF!+#REF!</f>
        <v>#REF!</v>
      </c>
      <c r="AP49" s="10" t="e">
        <f t="shared" si="87"/>
        <v>#REF!</v>
      </c>
      <c r="AQ49" s="133" t="e">
        <f t="shared" si="88"/>
        <v>#REF!</v>
      </c>
      <c r="AS49" s="150" t="e">
        <f>+#REF!</f>
        <v>#REF!</v>
      </c>
      <c r="AT49" s="97" t="e">
        <f>+#REF!</f>
        <v>#REF!</v>
      </c>
      <c r="AU49" s="10" t="e">
        <f t="shared" si="89"/>
        <v>#REF!</v>
      </c>
      <c r="AV49" s="133" t="e">
        <f t="shared" si="90"/>
        <v>#REF!</v>
      </c>
      <c r="AW49" s="126"/>
      <c r="AX49" s="150" t="e">
        <f>+#REF!</f>
        <v>#REF!</v>
      </c>
      <c r="AY49" s="97" t="e">
        <f>+#REF!</f>
        <v>#REF!</v>
      </c>
      <c r="AZ49" s="10" t="e">
        <f t="shared" si="91"/>
        <v>#REF!</v>
      </c>
      <c r="BA49" s="133" t="e">
        <f t="shared" si="92"/>
        <v>#REF!</v>
      </c>
      <c r="BC49" s="150" t="e">
        <f>#REF!+#REF!+#REF!+#REF!+#REF!</f>
        <v>#REF!</v>
      </c>
      <c r="BD49" s="150" t="e">
        <f>#REF!+#REF!+#REF!+#REF!+#REF!</f>
        <v>#REF!</v>
      </c>
      <c r="BE49" s="10" t="e">
        <f t="shared" si="93"/>
        <v>#REF!</v>
      </c>
      <c r="BF49" s="133" t="e">
        <f t="shared" si="94"/>
        <v>#REF!</v>
      </c>
      <c r="BG49" s="126"/>
      <c r="BH49" s="150" t="e">
        <f>#REF!+#REF!+#REF!+#REF!+#REF!</f>
        <v>#REF!</v>
      </c>
      <c r="BI49" s="97" t="e">
        <f t="shared" si="95"/>
        <v>#REF!</v>
      </c>
      <c r="BJ49" s="10" t="e">
        <f t="shared" si="96"/>
        <v>#REF!</v>
      </c>
      <c r="BK49" s="133" t="e">
        <f t="shared" si="97"/>
        <v>#REF!</v>
      </c>
      <c r="BM49" s="150" t="e">
        <f>#REF!+#REF!</f>
        <v>#REF!</v>
      </c>
      <c r="BN49" s="97" t="e">
        <f>#REF!+#REF!</f>
        <v>#REF!</v>
      </c>
      <c r="BO49" s="10" t="e">
        <f t="shared" si="98"/>
        <v>#REF!</v>
      </c>
      <c r="BP49" s="133" t="e">
        <f t="shared" si="99"/>
        <v>#REF!</v>
      </c>
      <c r="BQ49" s="126"/>
      <c r="BR49" s="150" t="e">
        <f>#REF!+#REF!</f>
        <v>#REF!</v>
      </c>
      <c r="BS49" s="97" t="e">
        <f t="shared" si="100"/>
        <v>#REF!</v>
      </c>
      <c r="BT49" s="10" t="e">
        <f t="shared" si="101"/>
        <v>#REF!</v>
      </c>
      <c r="BU49" s="133" t="e">
        <f t="shared" si="102"/>
        <v>#REF!</v>
      </c>
    </row>
    <row r="50" spans="1:73" outlineLevel="1">
      <c r="A50" s="8">
        <v>51600</v>
      </c>
      <c r="B50" s="4"/>
      <c r="C50" t="s">
        <v>61</v>
      </c>
      <c r="E50" s="165" t="e">
        <f t="shared" si="70"/>
        <v>#REF!</v>
      </c>
      <c r="F50" s="165" t="e">
        <f t="shared" si="70"/>
        <v>#REF!</v>
      </c>
      <c r="G50" s="166" t="e">
        <f t="shared" si="71"/>
        <v>#REF!</v>
      </c>
      <c r="H50" s="172" t="e">
        <f t="shared" si="72"/>
        <v>#REF!</v>
      </c>
      <c r="I50" s="126"/>
      <c r="J50" s="165" t="e">
        <f t="shared" si="73"/>
        <v>#REF!</v>
      </c>
      <c r="K50" s="166" t="e">
        <f t="shared" si="74"/>
        <v>#REF!</v>
      </c>
      <c r="L50" s="166" t="e">
        <f t="shared" si="75"/>
        <v>#REF!</v>
      </c>
      <c r="M50" s="133" t="e">
        <f t="shared" si="76"/>
        <v>#REF!</v>
      </c>
      <c r="O50" s="150" t="e">
        <f>+#REF!</f>
        <v>#REF!</v>
      </c>
      <c r="P50" s="97" t="e">
        <f>+#REF!</f>
        <v>#REF!</v>
      </c>
      <c r="Q50" s="10" t="e">
        <f t="shared" si="77"/>
        <v>#REF!</v>
      </c>
      <c r="R50" s="133" t="e">
        <f t="shared" si="78"/>
        <v>#REF!</v>
      </c>
      <c r="S50" s="126"/>
      <c r="T50" s="150" t="e">
        <f>+#REF!</f>
        <v>#REF!</v>
      </c>
      <c r="U50" s="97" t="e">
        <f>+#REF!</f>
        <v>#REF!</v>
      </c>
      <c r="V50" s="10" t="e">
        <f t="shared" si="79"/>
        <v>#REF!</v>
      </c>
      <c r="W50" s="133" t="e">
        <f t="shared" si="80"/>
        <v>#REF!</v>
      </c>
      <c r="Y50" s="150" t="e">
        <f>+#REF!</f>
        <v>#REF!</v>
      </c>
      <c r="Z50" s="97" t="e">
        <f>+#REF!</f>
        <v>#REF!</v>
      </c>
      <c r="AA50" s="10" t="e">
        <f t="shared" si="81"/>
        <v>#REF!</v>
      </c>
      <c r="AB50" s="133" t="e">
        <f t="shared" si="82"/>
        <v>#REF!</v>
      </c>
      <c r="AC50" s="126"/>
      <c r="AD50" s="150" t="e">
        <f>+#REF!</f>
        <v>#REF!</v>
      </c>
      <c r="AE50" s="97" t="e">
        <f>+#REF!</f>
        <v>#REF!</v>
      </c>
      <c r="AF50" s="10" t="e">
        <f t="shared" si="83"/>
        <v>#REF!</v>
      </c>
      <c r="AG50" s="133" t="e">
        <f t="shared" si="84"/>
        <v>#REF!</v>
      </c>
      <c r="AI50" s="150" t="e">
        <f>+#REF!+#REF!+#REF!+#REF!+#REF!+#REF!+#REF!</f>
        <v>#REF!</v>
      </c>
      <c r="AJ50" s="97" t="e">
        <f>+#REF!+#REF!+#REF!+#REF!+#REF!+#REF!+#REF!</f>
        <v>#REF!</v>
      </c>
      <c r="AK50" s="10" t="e">
        <f t="shared" si="85"/>
        <v>#REF!</v>
      </c>
      <c r="AL50" s="133" t="e">
        <f t="shared" si="86"/>
        <v>#REF!</v>
      </c>
      <c r="AM50" s="126"/>
      <c r="AN50" s="150" t="e">
        <f>+#REF!+#REF!+#REF!+#REF!+#REF!+#REF!+#REF!</f>
        <v>#REF!</v>
      </c>
      <c r="AO50" s="97" t="e">
        <f>+#REF!+#REF!+#REF!+#REF!+#REF!+#REF!+#REF!</f>
        <v>#REF!</v>
      </c>
      <c r="AP50" s="10" t="e">
        <f t="shared" si="87"/>
        <v>#REF!</v>
      </c>
      <c r="AQ50" s="133" t="e">
        <f t="shared" si="88"/>
        <v>#REF!</v>
      </c>
      <c r="AS50" s="150" t="e">
        <f>+#REF!</f>
        <v>#REF!</v>
      </c>
      <c r="AT50" s="97" t="e">
        <f>+#REF!</f>
        <v>#REF!</v>
      </c>
      <c r="AU50" s="10" t="e">
        <f t="shared" si="89"/>
        <v>#REF!</v>
      </c>
      <c r="AV50" s="133" t="e">
        <f t="shared" si="90"/>
        <v>#REF!</v>
      </c>
      <c r="AW50" s="126"/>
      <c r="AX50" s="150" t="e">
        <f>+#REF!</f>
        <v>#REF!</v>
      </c>
      <c r="AY50" s="97" t="e">
        <f>+#REF!</f>
        <v>#REF!</v>
      </c>
      <c r="AZ50" s="10" t="e">
        <f t="shared" si="91"/>
        <v>#REF!</v>
      </c>
      <c r="BA50" s="133" t="e">
        <f t="shared" si="92"/>
        <v>#REF!</v>
      </c>
      <c r="BC50" s="150" t="e">
        <f>#REF!+#REF!+#REF!+#REF!+#REF!</f>
        <v>#REF!</v>
      </c>
      <c r="BD50" s="150" t="e">
        <f>#REF!+#REF!+#REF!+#REF!+#REF!</f>
        <v>#REF!</v>
      </c>
      <c r="BE50" s="10" t="e">
        <f t="shared" si="93"/>
        <v>#REF!</v>
      </c>
      <c r="BF50" s="133" t="e">
        <f t="shared" si="94"/>
        <v>#REF!</v>
      </c>
      <c r="BG50" s="126"/>
      <c r="BH50" s="150" t="e">
        <f>#REF!+#REF!+#REF!+#REF!+#REF!</f>
        <v>#REF!</v>
      </c>
      <c r="BI50" s="97" t="e">
        <f t="shared" si="95"/>
        <v>#REF!</v>
      </c>
      <c r="BJ50" s="10" t="e">
        <f t="shared" si="96"/>
        <v>#REF!</v>
      </c>
      <c r="BK50" s="133" t="e">
        <f t="shared" si="97"/>
        <v>#REF!</v>
      </c>
      <c r="BM50" s="150" t="e">
        <f>#REF!+#REF!</f>
        <v>#REF!</v>
      </c>
      <c r="BN50" s="97" t="e">
        <f>#REF!+#REF!</f>
        <v>#REF!</v>
      </c>
      <c r="BO50" s="10" t="e">
        <f t="shared" si="98"/>
        <v>#REF!</v>
      </c>
      <c r="BP50" s="133" t="e">
        <f t="shared" si="99"/>
        <v>#REF!</v>
      </c>
      <c r="BQ50" s="126"/>
      <c r="BR50" s="150" t="e">
        <f>#REF!+#REF!</f>
        <v>#REF!</v>
      </c>
      <c r="BS50" s="97" t="e">
        <f t="shared" si="100"/>
        <v>#REF!</v>
      </c>
      <c r="BT50" s="10" t="e">
        <f t="shared" si="101"/>
        <v>#REF!</v>
      </c>
      <c r="BU50" s="133" t="e">
        <f t="shared" si="102"/>
        <v>#REF!</v>
      </c>
    </row>
    <row r="51" spans="1:73" outlineLevel="1">
      <c r="A51" s="8">
        <v>51650</v>
      </c>
      <c r="B51" s="4"/>
      <c r="C51" t="s">
        <v>236</v>
      </c>
      <c r="E51" s="165" t="e">
        <f t="shared" si="70"/>
        <v>#REF!</v>
      </c>
      <c r="F51" s="165" t="e">
        <f t="shared" si="70"/>
        <v>#REF!</v>
      </c>
      <c r="G51" s="166" t="e">
        <f>+F51-E51</f>
        <v>#REF!</v>
      </c>
      <c r="H51" s="172" t="e">
        <f>IF(E51+F51=0,0,IF(E51=0,"    100.0%",IF(G51=0,"      0.0%",+G51/E51)))</f>
        <v>#REF!</v>
      </c>
      <c r="I51" s="126"/>
      <c r="J51" s="165" t="e">
        <f t="shared" si="73"/>
        <v>#REF!</v>
      </c>
      <c r="K51" s="166" t="e">
        <f t="shared" si="74"/>
        <v>#REF!</v>
      </c>
      <c r="L51" s="166" t="e">
        <f>+K51-J51</f>
        <v>#REF!</v>
      </c>
      <c r="M51" s="133" t="e">
        <f>IF(J51+K51=0,0,IF(J51=0,"    100.0%",IF(L51=0,"      0.0%",+L51/J51)))</f>
        <v>#REF!</v>
      </c>
      <c r="O51" s="150" t="e">
        <f>+#REF!</f>
        <v>#REF!</v>
      </c>
      <c r="P51" s="97" t="e">
        <f>+#REF!</f>
        <v>#REF!</v>
      </c>
      <c r="Q51" s="10" t="e">
        <f>+P51-O51</f>
        <v>#REF!</v>
      </c>
      <c r="R51" s="133" t="e">
        <f>IF(O51+P51=0,0,IF(O51=0,"    100.0%",IF(Q51=0,"      0.0%",+Q51/O51)))</f>
        <v>#REF!</v>
      </c>
      <c r="S51" s="126"/>
      <c r="T51" s="150" t="e">
        <f>+#REF!</f>
        <v>#REF!</v>
      </c>
      <c r="U51" s="97" t="e">
        <f>+#REF!</f>
        <v>#REF!</v>
      </c>
      <c r="V51" s="10" t="e">
        <f>+U51-T51</f>
        <v>#REF!</v>
      </c>
      <c r="W51" s="133" t="e">
        <f>IF(T51+U51=0,0,IF(T51=0,"    100.0%",IF(V51=0,"      0.0%",+V51/T51)))</f>
        <v>#REF!</v>
      </c>
      <c r="Y51" s="150" t="e">
        <f>+#REF!</f>
        <v>#REF!</v>
      </c>
      <c r="Z51" s="97" t="e">
        <f>+#REF!</f>
        <v>#REF!</v>
      </c>
      <c r="AA51" s="10" t="e">
        <f>+Z51-Y51</f>
        <v>#REF!</v>
      </c>
      <c r="AB51" s="133" t="e">
        <f>IF(Y51+Z51=0,0,IF(Y51=0,"    100.0%",IF(AA51=0,"      0.0%",+AA51/Y51)))</f>
        <v>#REF!</v>
      </c>
      <c r="AC51" s="126"/>
      <c r="AD51" s="150" t="e">
        <f>+#REF!</f>
        <v>#REF!</v>
      </c>
      <c r="AE51" s="97" t="e">
        <f>+#REF!</f>
        <v>#REF!</v>
      </c>
      <c r="AF51" s="10" t="e">
        <f>+AE51-AD51</f>
        <v>#REF!</v>
      </c>
      <c r="AG51" s="133" t="e">
        <f>IF(AD51+AE51=0,0,IF(AD51=0,"    100.0%",IF(AF51=0,"      0.0%",+AF51/AD51)))</f>
        <v>#REF!</v>
      </c>
      <c r="AI51" s="150" t="e">
        <f>+#REF!+#REF!+#REF!+#REF!+#REF!+#REF!+#REF!</f>
        <v>#REF!</v>
      </c>
      <c r="AJ51" s="97" t="e">
        <f>+#REF!+#REF!+#REF!+#REF!+#REF!+#REF!+#REF!</f>
        <v>#REF!</v>
      </c>
      <c r="AK51" s="10" t="e">
        <f>+AJ51-AI51</f>
        <v>#REF!</v>
      </c>
      <c r="AL51" s="133" t="e">
        <f>IF(AI51+AJ51=0,0,IF(AI51=0,"    100.0%",IF(AK51=0,"      0.0%",+AK51/AI51)))</f>
        <v>#REF!</v>
      </c>
      <c r="AM51" s="126"/>
      <c r="AN51" s="150" t="e">
        <f>+#REF!+#REF!+#REF!+#REF!+#REF!+#REF!+#REF!</f>
        <v>#REF!</v>
      </c>
      <c r="AO51" s="97" t="e">
        <f>+#REF!+#REF!+#REF!+#REF!+#REF!+#REF!+#REF!</f>
        <v>#REF!</v>
      </c>
      <c r="AP51" s="10" t="e">
        <f>+AO51-AN51</f>
        <v>#REF!</v>
      </c>
      <c r="AQ51" s="133" t="e">
        <f>IF(AN51+AO51=0,0,IF(AN51=0,"    100.0%",IF(AP51=0,"      0.0%",+AP51/AN51)))</f>
        <v>#REF!</v>
      </c>
      <c r="AS51" s="150" t="e">
        <f>+#REF!</f>
        <v>#REF!</v>
      </c>
      <c r="AT51" s="97" t="e">
        <f>+#REF!</f>
        <v>#REF!</v>
      </c>
      <c r="AU51" s="10" t="e">
        <f>+AT51-AS51</f>
        <v>#REF!</v>
      </c>
      <c r="AV51" s="133" t="e">
        <f>IF(AS51+AT51=0,0,IF(AS51=0,"    100.0%",IF(AU51=0,"      0.0%",+AU51/AS51)))</f>
        <v>#REF!</v>
      </c>
      <c r="AW51" s="126"/>
      <c r="AX51" s="150" t="e">
        <f>+#REF!</f>
        <v>#REF!</v>
      </c>
      <c r="AY51" s="97" t="e">
        <f>+#REF!</f>
        <v>#REF!</v>
      </c>
      <c r="AZ51" s="10" t="e">
        <f>+AY51-AX51</f>
        <v>#REF!</v>
      </c>
      <c r="BA51" s="133" t="e">
        <f>IF(AX51+AY51=0,0,IF(AX51=0,"    100.0%",IF(AZ51=0,"      0.0%",+AZ51/AX51)))</f>
        <v>#REF!</v>
      </c>
      <c r="BC51" s="150" t="e">
        <f>#REF!+#REF!+#REF!+#REF!+#REF!</f>
        <v>#REF!</v>
      </c>
      <c r="BD51" s="150" t="e">
        <f>#REF!+#REF!+#REF!+#REF!+#REF!</f>
        <v>#REF!</v>
      </c>
      <c r="BE51" s="10" t="e">
        <f>+BD51-BC51</f>
        <v>#REF!</v>
      </c>
      <c r="BF51" s="133" t="e">
        <f>IF(BC51+BD51=0,0,IF(BC51=0,"    100.0%",IF(BE51=0,"      0.0%",+BE51/BC51)))</f>
        <v>#REF!</v>
      </c>
      <c r="BG51" s="126"/>
      <c r="BH51" s="150" t="e">
        <f>#REF!+#REF!+#REF!+#REF!+#REF!</f>
        <v>#REF!</v>
      </c>
      <c r="BI51" s="97" t="e">
        <f t="shared" si="95"/>
        <v>#REF!</v>
      </c>
      <c r="BJ51" s="10" t="e">
        <f>+BI51-BH51</f>
        <v>#REF!</v>
      </c>
      <c r="BK51" s="133" t="e">
        <f>IF(BH51+BI51=0,0,IF(BH51=0,"    100.0%",IF(BJ51=0,"      0.0%",+BJ51/BH51)))</f>
        <v>#REF!</v>
      </c>
      <c r="BM51" s="150" t="e">
        <f>#REF!+#REF!</f>
        <v>#REF!</v>
      </c>
      <c r="BN51" s="97" t="e">
        <f>#REF!+#REF!</f>
        <v>#REF!</v>
      </c>
      <c r="BO51" s="10" t="e">
        <f>+BN51-BM51</f>
        <v>#REF!</v>
      </c>
      <c r="BP51" s="133" t="e">
        <f>IF(BM51+BN51=0,0,IF(BM51=0,"    100.0%",IF(BO51=0,"      0.0%",+BO51/BM51)))</f>
        <v>#REF!</v>
      </c>
      <c r="BQ51" s="126"/>
      <c r="BR51" s="150" t="e">
        <f>#REF!+#REF!</f>
        <v>#REF!</v>
      </c>
      <c r="BS51" s="97" t="e">
        <f t="shared" si="100"/>
        <v>#REF!</v>
      </c>
      <c r="BT51" s="10" t="e">
        <f>+BS51-BR51</f>
        <v>#REF!</v>
      </c>
      <c r="BU51" s="133" t="e">
        <f>IF(BR51+BS51=0,0,IF(BR51=0,"    100.0%",IF(BT51=0,"      0.0%",+BT51/BR51)))</f>
        <v>#REF!</v>
      </c>
    </row>
    <row r="52" spans="1:73" outlineLevel="1">
      <c r="A52" s="8">
        <v>51700</v>
      </c>
      <c r="B52" s="4"/>
      <c r="C52" t="s">
        <v>70</v>
      </c>
      <c r="E52" s="165" t="e">
        <f t="shared" si="70"/>
        <v>#REF!</v>
      </c>
      <c r="F52" s="165" t="e">
        <f t="shared" si="70"/>
        <v>#REF!</v>
      </c>
      <c r="G52" s="166" t="e">
        <f t="shared" si="71"/>
        <v>#REF!</v>
      </c>
      <c r="H52" s="172" t="e">
        <f t="shared" si="72"/>
        <v>#REF!</v>
      </c>
      <c r="I52" s="126"/>
      <c r="J52" s="165" t="e">
        <f t="shared" si="73"/>
        <v>#REF!</v>
      </c>
      <c r="K52" s="166" t="e">
        <f t="shared" si="74"/>
        <v>#REF!</v>
      </c>
      <c r="L52" s="166" t="e">
        <f t="shared" si="75"/>
        <v>#REF!</v>
      </c>
      <c r="M52" s="133" t="e">
        <f t="shared" si="76"/>
        <v>#REF!</v>
      </c>
      <c r="O52" s="150" t="e">
        <f>+#REF!</f>
        <v>#REF!</v>
      </c>
      <c r="P52" s="97" t="e">
        <f>+#REF!</f>
        <v>#REF!</v>
      </c>
      <c r="Q52" s="10" t="e">
        <f>+P52-O52</f>
        <v>#REF!</v>
      </c>
      <c r="R52" s="133" t="e">
        <f>IF(O52+P52=0,0,IF(O52=0,"    100.0%",IF(Q52=0,"      0.0%",+Q52/O52)))</f>
        <v>#REF!</v>
      </c>
      <c r="S52" s="126"/>
      <c r="T52" s="150" t="e">
        <f>+#REF!</f>
        <v>#REF!</v>
      </c>
      <c r="U52" s="97" t="e">
        <f>+#REF!</f>
        <v>#REF!</v>
      </c>
      <c r="V52" s="10" t="e">
        <f>+U52-T52</f>
        <v>#REF!</v>
      </c>
      <c r="W52" s="133" t="e">
        <f>IF(T52+U52=0,0,IF(T52=0,"    100.0%",IF(V52=0,"      0.0%",+V52/T52)))</f>
        <v>#REF!</v>
      </c>
      <c r="Y52" s="150" t="e">
        <f>+#REF!</f>
        <v>#REF!</v>
      </c>
      <c r="Z52" s="97" t="e">
        <f>+#REF!</f>
        <v>#REF!</v>
      </c>
      <c r="AA52" s="10" t="e">
        <f>+Z52-Y52</f>
        <v>#REF!</v>
      </c>
      <c r="AB52" s="133" t="e">
        <f>IF(Y52+Z52=0,0,IF(Y52=0,"    100.0%",IF(AA52=0,"      0.0%",+AA52/Y52)))</f>
        <v>#REF!</v>
      </c>
      <c r="AC52" s="126"/>
      <c r="AD52" s="150" t="e">
        <f>+#REF!</f>
        <v>#REF!</v>
      </c>
      <c r="AE52" s="97" t="e">
        <f>+#REF!</f>
        <v>#REF!</v>
      </c>
      <c r="AF52" s="10" t="e">
        <f>+AE52-AD52</f>
        <v>#REF!</v>
      </c>
      <c r="AG52" s="133" t="e">
        <f>IF(AD52+AE52=0,0,IF(AD52=0,"    100.0%",IF(AF52=0,"      0.0%",+AF52/AD52)))</f>
        <v>#REF!</v>
      </c>
      <c r="AI52" s="150" t="e">
        <f>+#REF!+#REF!+#REF!+#REF!+#REF!+#REF!+#REF!</f>
        <v>#REF!</v>
      </c>
      <c r="AJ52" s="97" t="e">
        <f>+#REF!+#REF!+#REF!+#REF!+#REF!+#REF!+#REF!</f>
        <v>#REF!</v>
      </c>
      <c r="AK52" s="10" t="e">
        <f>+AJ52-AI52</f>
        <v>#REF!</v>
      </c>
      <c r="AL52" s="133" t="e">
        <f>IF(AI52+AJ52=0,0,IF(AI52=0,"    100.0%",IF(AK52=0,"      0.0%",+AK52/AI52)))</f>
        <v>#REF!</v>
      </c>
      <c r="AM52" s="126"/>
      <c r="AN52" s="150" t="e">
        <f>+#REF!+#REF!+#REF!+#REF!+#REF!+#REF!+#REF!</f>
        <v>#REF!</v>
      </c>
      <c r="AO52" s="97" t="e">
        <f>+#REF!+#REF!+#REF!+#REF!+#REF!+#REF!+#REF!</f>
        <v>#REF!</v>
      </c>
      <c r="AP52" s="10" t="e">
        <f>+AO52-AN52</f>
        <v>#REF!</v>
      </c>
      <c r="AQ52" s="133" t="e">
        <f>IF(AN52+AO52=0,0,IF(AN52=0,"    100.0%",IF(AP52=0,"      0.0%",+AP52/AN52)))</f>
        <v>#REF!</v>
      </c>
      <c r="AS52" s="150" t="e">
        <f>+#REF!</f>
        <v>#REF!</v>
      </c>
      <c r="AT52" s="97" t="e">
        <f>+#REF!</f>
        <v>#REF!</v>
      </c>
      <c r="AU52" s="10" t="e">
        <f>+AT52-AS52</f>
        <v>#REF!</v>
      </c>
      <c r="AV52" s="133" t="e">
        <f>IF(AS52+AT52=0,0,IF(AS52=0,"    100.0%",IF(AU52=0,"      0.0%",+AU52/AS52)))</f>
        <v>#REF!</v>
      </c>
      <c r="AW52" s="126"/>
      <c r="AX52" s="150" t="e">
        <f>+#REF!</f>
        <v>#REF!</v>
      </c>
      <c r="AY52" s="97" t="e">
        <f>+#REF!</f>
        <v>#REF!</v>
      </c>
      <c r="AZ52" s="10" t="e">
        <f>+AY52-AX52</f>
        <v>#REF!</v>
      </c>
      <c r="BA52" s="133" t="e">
        <f>IF(AX52+AY52=0,0,IF(AX52=0,"    100.0%",IF(AZ52=0,"      0.0%",+AZ52/AX52)))</f>
        <v>#REF!</v>
      </c>
      <c r="BC52" s="150" t="e">
        <f>#REF!+#REF!+#REF!+#REF!+#REF!</f>
        <v>#REF!</v>
      </c>
      <c r="BD52" s="150" t="e">
        <f>#REF!+#REF!+#REF!+#REF!+#REF!</f>
        <v>#REF!</v>
      </c>
      <c r="BE52" s="10" t="e">
        <f>+BD52-BC52</f>
        <v>#REF!</v>
      </c>
      <c r="BF52" s="133" t="e">
        <f>IF(BC52+BD52=0,0,IF(BC52=0,"    100.0%",IF(BE52=0,"      0.0%",+BE52/BC52)))</f>
        <v>#REF!</v>
      </c>
      <c r="BG52" s="126"/>
      <c r="BH52" s="150" t="e">
        <f>#REF!+#REF!+#REF!+#REF!+#REF!</f>
        <v>#REF!</v>
      </c>
      <c r="BI52" s="97" t="e">
        <f t="shared" si="95"/>
        <v>#REF!</v>
      </c>
      <c r="BJ52" s="10" t="e">
        <f>+BI52-BH52</f>
        <v>#REF!</v>
      </c>
      <c r="BK52" s="133" t="e">
        <f>IF(BH52+BI52=0,0,IF(BH52=0,"    100.0%",IF(BJ52=0,"      0.0%",+BJ52/BH52)))</f>
        <v>#REF!</v>
      </c>
      <c r="BM52" s="150" t="e">
        <f>#REF!+#REF!</f>
        <v>#REF!</v>
      </c>
      <c r="BN52" s="97" t="e">
        <f>#REF!+#REF!</f>
        <v>#REF!</v>
      </c>
      <c r="BO52" s="10" t="e">
        <f>+BN52-BM52</f>
        <v>#REF!</v>
      </c>
      <c r="BP52" s="133" t="e">
        <f>IF(BM52+BN52=0,0,IF(BM52=0,"    100.0%",IF(BO52=0,"      0.0%",+BO52/BM52)))</f>
        <v>#REF!</v>
      </c>
      <c r="BQ52" s="126"/>
      <c r="BR52" s="150" t="e">
        <f>#REF!+#REF!</f>
        <v>#REF!</v>
      </c>
      <c r="BS52" s="97" t="e">
        <f t="shared" si="100"/>
        <v>#REF!</v>
      </c>
      <c r="BT52" s="10" t="e">
        <f>+BS52-BR52</f>
        <v>#REF!</v>
      </c>
      <c r="BU52" s="133" t="e">
        <f>IF(BR52+BS52=0,0,IF(BR52=0,"    100.0%",IF(BT52=0,"      0.0%",+BT52/BR52)))</f>
        <v>#REF!</v>
      </c>
    </row>
    <row r="53" spans="1:73" outlineLevel="1">
      <c r="A53" s="8">
        <v>51800</v>
      </c>
      <c r="B53" s="4"/>
      <c r="C53" t="s">
        <v>8</v>
      </c>
      <c r="E53" s="165" t="e">
        <f t="shared" si="70"/>
        <v>#REF!</v>
      </c>
      <c r="F53" s="165" t="e">
        <f t="shared" si="70"/>
        <v>#REF!</v>
      </c>
      <c r="G53" s="166" t="e">
        <f t="shared" si="71"/>
        <v>#REF!</v>
      </c>
      <c r="H53" s="172" t="e">
        <f t="shared" si="72"/>
        <v>#REF!</v>
      </c>
      <c r="I53" s="126"/>
      <c r="J53" s="165" t="e">
        <f t="shared" si="73"/>
        <v>#REF!</v>
      </c>
      <c r="K53" s="166" t="e">
        <f t="shared" si="74"/>
        <v>#REF!</v>
      </c>
      <c r="L53" s="166" t="e">
        <f t="shared" si="75"/>
        <v>#REF!</v>
      </c>
      <c r="M53" s="133" t="e">
        <f t="shared" si="76"/>
        <v>#REF!</v>
      </c>
      <c r="O53" s="150" t="e">
        <f>+#REF!</f>
        <v>#REF!</v>
      </c>
      <c r="P53" s="97" t="e">
        <f>+#REF!</f>
        <v>#REF!</v>
      </c>
      <c r="Q53" s="10" t="e">
        <f>+P53-O53</f>
        <v>#REF!</v>
      </c>
      <c r="R53" s="133" t="e">
        <f>IF(O53+P53=0,0,IF(O53=0,"    100.0%",IF(Q53=0,"      0.0%",+Q53/O53)))</f>
        <v>#REF!</v>
      </c>
      <c r="S53" s="126"/>
      <c r="T53" s="150" t="e">
        <f>+#REF!</f>
        <v>#REF!</v>
      </c>
      <c r="U53" s="97" t="e">
        <f>+#REF!</f>
        <v>#REF!</v>
      </c>
      <c r="V53" s="10" t="e">
        <f>+U53-T53</f>
        <v>#REF!</v>
      </c>
      <c r="W53" s="133" t="e">
        <f>IF(T53+U53=0,0,IF(T53=0,"    100.0%",IF(V53=0,"      0.0%",+V53/T53)))</f>
        <v>#REF!</v>
      </c>
      <c r="Y53" s="150" t="e">
        <f>+#REF!</f>
        <v>#REF!</v>
      </c>
      <c r="Z53" s="97" t="e">
        <f>+#REF!</f>
        <v>#REF!</v>
      </c>
      <c r="AA53" s="10" t="e">
        <f>+Z53-Y53</f>
        <v>#REF!</v>
      </c>
      <c r="AB53" s="133" t="e">
        <f>IF(Y53+Z53=0,0,IF(Y53=0,"    100.0%",IF(AA53=0,"      0.0%",+AA53/Y53)))</f>
        <v>#REF!</v>
      </c>
      <c r="AC53" s="126"/>
      <c r="AD53" s="150" t="e">
        <f>+#REF!</f>
        <v>#REF!</v>
      </c>
      <c r="AE53" s="97" t="e">
        <f>+#REF!</f>
        <v>#REF!</v>
      </c>
      <c r="AF53" s="10" t="e">
        <f>+AE53-AD53</f>
        <v>#REF!</v>
      </c>
      <c r="AG53" s="133" t="e">
        <f>IF(AD53+AE53=0,0,IF(AD53=0,"    100.0%",IF(AF53=0,"      0.0%",+AF53/AD53)))</f>
        <v>#REF!</v>
      </c>
      <c r="AI53" s="150" t="e">
        <f>+#REF!+#REF!+#REF!+#REF!+#REF!+#REF!+#REF!</f>
        <v>#REF!</v>
      </c>
      <c r="AJ53" s="97" t="e">
        <f>+#REF!+#REF!+#REF!+#REF!+#REF!+#REF!+#REF!</f>
        <v>#REF!</v>
      </c>
      <c r="AK53" s="10" t="e">
        <f>+AJ53-AI53</f>
        <v>#REF!</v>
      </c>
      <c r="AL53" s="133" t="e">
        <f>IF(AI53+AJ53=0,0,IF(AI53=0,"    100.0%",IF(AK53=0,"      0.0%",+AK53/AI53)))</f>
        <v>#REF!</v>
      </c>
      <c r="AM53" s="126"/>
      <c r="AN53" s="150" t="e">
        <f>+#REF!+#REF!+#REF!+#REF!+#REF!+#REF!+#REF!</f>
        <v>#REF!</v>
      </c>
      <c r="AO53" s="97" t="e">
        <f>+#REF!+#REF!+#REF!+#REF!+#REF!+#REF!+#REF!</f>
        <v>#REF!</v>
      </c>
      <c r="AP53" s="10" t="e">
        <f>+AO53-AN53</f>
        <v>#REF!</v>
      </c>
      <c r="AQ53" s="133" t="e">
        <f>IF(AN53+AO53=0,0,IF(AN53=0,"    100.0%",IF(AP53=0,"      0.0%",+AP53/AN53)))</f>
        <v>#REF!</v>
      </c>
      <c r="AS53" s="150" t="e">
        <f>+#REF!</f>
        <v>#REF!</v>
      </c>
      <c r="AT53" s="97" t="e">
        <f>+#REF!</f>
        <v>#REF!</v>
      </c>
      <c r="AU53" s="10" t="e">
        <f>+AT53-AS53</f>
        <v>#REF!</v>
      </c>
      <c r="AV53" s="133" t="e">
        <f>IF(AS53+AT53=0,0,IF(AS53=0,"    100.0%",IF(AU53=0,"      0.0%",+AU53/AS53)))</f>
        <v>#REF!</v>
      </c>
      <c r="AW53" s="126"/>
      <c r="AX53" s="150" t="e">
        <f>+#REF!</f>
        <v>#REF!</v>
      </c>
      <c r="AY53" s="97" t="e">
        <f>+#REF!</f>
        <v>#REF!</v>
      </c>
      <c r="AZ53" s="10" t="e">
        <f>+AY53-AX53</f>
        <v>#REF!</v>
      </c>
      <c r="BA53" s="133" t="e">
        <f>IF(AX53+AY53=0,0,IF(AX53=0,"    100.0%",IF(AZ53=0,"      0.0%",+AZ53/AX53)))</f>
        <v>#REF!</v>
      </c>
      <c r="BC53" s="150" t="e">
        <f>#REF!+#REF!+#REF!+#REF!+#REF!</f>
        <v>#REF!</v>
      </c>
      <c r="BD53" s="150" t="e">
        <f>#REF!+#REF!+#REF!+#REF!+#REF!</f>
        <v>#REF!</v>
      </c>
      <c r="BE53" s="10" t="e">
        <f>+BD53-BC53</f>
        <v>#REF!</v>
      </c>
      <c r="BF53" s="133" t="e">
        <f>IF(BC53+BD53=0,0,IF(BC53=0,"    100.0%",IF(BE53=0,"      0.0%",+BE53/BC53)))</f>
        <v>#REF!</v>
      </c>
      <c r="BG53" s="126"/>
      <c r="BH53" s="150" t="e">
        <f>#REF!+#REF!+#REF!+#REF!+#REF!</f>
        <v>#REF!</v>
      </c>
      <c r="BI53" s="97" t="e">
        <f t="shared" si="95"/>
        <v>#REF!</v>
      </c>
      <c r="BJ53" s="10" t="e">
        <f>+BI53-BH53</f>
        <v>#REF!</v>
      </c>
      <c r="BK53" s="133" t="e">
        <f>IF(BH53+BI53=0,0,IF(BH53=0,"    100.0%",IF(BJ53=0,"      0.0%",+BJ53/BH53)))</f>
        <v>#REF!</v>
      </c>
      <c r="BM53" s="150" t="e">
        <f>#REF!+#REF!</f>
        <v>#REF!</v>
      </c>
      <c r="BN53" s="97" t="e">
        <f>#REF!+#REF!</f>
        <v>#REF!</v>
      </c>
      <c r="BO53" s="10" t="e">
        <f>+BN53-BM53</f>
        <v>#REF!</v>
      </c>
      <c r="BP53" s="133" t="e">
        <f>IF(BM53+BN53=0,0,IF(BM53=0,"    100.0%",IF(BO53=0,"      0.0%",+BO53/BM53)))</f>
        <v>#REF!</v>
      </c>
      <c r="BQ53" s="126"/>
      <c r="BR53" s="150" t="e">
        <f>#REF!+#REF!</f>
        <v>#REF!</v>
      </c>
      <c r="BS53" s="97" t="e">
        <f t="shared" si="100"/>
        <v>#REF!</v>
      </c>
      <c r="BT53" s="10" t="e">
        <f>+BS53-BR53</f>
        <v>#REF!</v>
      </c>
      <c r="BU53" s="133" t="e">
        <f>IF(BR53+BS53=0,0,IF(BR53=0,"    100.0%",IF(BT53=0,"      0.0%",+BT53/BR53)))</f>
        <v>#REF!</v>
      </c>
    </row>
    <row r="54" spans="1:73">
      <c r="A54" s="3"/>
      <c r="B54" s="11" t="s">
        <v>2</v>
      </c>
      <c r="C54" s="12"/>
      <c r="D54" s="12"/>
      <c r="E54" s="135" t="e">
        <f>SUM(E45:E53)</f>
        <v>#REF!</v>
      </c>
      <c r="F54" s="135" t="e">
        <f>SUM(F45:F53)</f>
        <v>#REF!</v>
      </c>
      <c r="G54" s="14" t="e">
        <f>SUM(G45:G53)</f>
        <v>#REF!</v>
      </c>
      <c r="H54" s="173" t="e">
        <f>IF(E54+F54=0,0,IF(E54=0,"    100.0%",IF(G54=0,"      0.0%",+G54/E54)))</f>
        <v>#REF!</v>
      </c>
      <c r="I54" s="126"/>
      <c r="J54" s="135" t="e">
        <f>SUM(J45:J53)</f>
        <v>#REF!</v>
      </c>
      <c r="K54" s="14" t="e">
        <f>SUM(K45:K53)</f>
        <v>#REF!</v>
      </c>
      <c r="L54" s="14" t="e">
        <f>SUM(L45:L53)</f>
        <v>#REF!</v>
      </c>
      <c r="M54" s="136" t="e">
        <f>IF(J54+K54=0,0,IF(J54=0,"    100.0%",IF(L54=0,"      0.0%",+L54/J54)))</f>
        <v>#REF!</v>
      </c>
      <c r="N54" s="12"/>
      <c r="O54" s="135" t="e">
        <f>SUM(O45:O53)</f>
        <v>#REF!</v>
      </c>
      <c r="P54" s="14" t="e">
        <f>SUM(P45:P53)</f>
        <v>#REF!</v>
      </c>
      <c r="Q54" s="14" t="e">
        <f>SUM(Q45:Q53)</f>
        <v>#REF!</v>
      </c>
      <c r="R54" s="136" t="e">
        <f>IF(O54+P54=0,0,IF(O54=0,"    100.0%",IF(Q54=0,"      0.0%",+Q54/O54)))</f>
        <v>#REF!</v>
      </c>
      <c r="S54" s="126"/>
      <c r="T54" s="135" t="e">
        <f>SUM(T45:T53)</f>
        <v>#REF!</v>
      </c>
      <c r="U54" s="14" t="e">
        <f>SUM(U45:U53)</f>
        <v>#REF!</v>
      </c>
      <c r="V54" s="14" t="e">
        <f>SUM(V45:V53)</f>
        <v>#REF!</v>
      </c>
      <c r="W54" s="136" t="e">
        <f>IF(T54+U54=0,0,IF(T54=0,"    100.0%",IF(V54=0,"      0.0%",+V54/T54)))</f>
        <v>#REF!</v>
      </c>
      <c r="Y54" s="135" t="e">
        <f>SUM(Y45:Y53)</f>
        <v>#REF!</v>
      </c>
      <c r="Z54" s="14" t="e">
        <f>SUM(Z45:Z53)</f>
        <v>#REF!</v>
      </c>
      <c r="AA54" s="14" t="e">
        <f>SUM(AA45:AA53)</f>
        <v>#REF!</v>
      </c>
      <c r="AB54" s="136" t="e">
        <f>IF(Y54+Z54=0,0,IF(Y54=0,"    100.0%",IF(AA54=0,"      0.0%",+AA54/Y54)))</f>
        <v>#REF!</v>
      </c>
      <c r="AC54" s="126"/>
      <c r="AD54" s="135" t="e">
        <f>SUM(AD45:AD53)</f>
        <v>#REF!</v>
      </c>
      <c r="AE54" s="14" t="e">
        <f>SUM(AE45:AE53)</f>
        <v>#REF!</v>
      </c>
      <c r="AF54" s="14" t="e">
        <f>SUM(AF45:AF53)</f>
        <v>#REF!</v>
      </c>
      <c r="AG54" s="136" t="e">
        <f>IF(AD54+AE54=0,0,IF(AD54=0,"    100.0%",IF(AF54=0,"      0.0%",+AF54/AD54)))</f>
        <v>#REF!</v>
      </c>
      <c r="AI54" s="135" t="e">
        <f>SUM(AI45:AI53)</f>
        <v>#REF!</v>
      </c>
      <c r="AJ54" s="14" t="e">
        <f>SUM(AJ45:AJ53)</f>
        <v>#REF!</v>
      </c>
      <c r="AK54" s="14" t="e">
        <f>SUM(AK45:AK53)</f>
        <v>#REF!</v>
      </c>
      <c r="AL54" s="136" t="e">
        <f>IF(AI54+AJ54=0,0,IF(AI54=0,"    100.0%",IF(AK54=0,"      0.0%",+AK54/AI54)))</f>
        <v>#REF!</v>
      </c>
      <c r="AM54" s="126"/>
      <c r="AN54" s="135" t="e">
        <f>SUM(AN45:AN53)</f>
        <v>#REF!</v>
      </c>
      <c r="AO54" s="14" t="e">
        <f>SUM(AO45:AO53)</f>
        <v>#REF!</v>
      </c>
      <c r="AP54" s="14" t="e">
        <f>SUM(AP45:AP53)</f>
        <v>#REF!</v>
      </c>
      <c r="AQ54" s="136" t="e">
        <f>IF(AN54+AO54=0,0,IF(AN54=0,"    100.0%",IF(AP54=0,"      0.0%",+AP54/AN54)))</f>
        <v>#REF!</v>
      </c>
      <c r="AS54" s="135" t="e">
        <f>SUM(AS45:AS53)</f>
        <v>#REF!</v>
      </c>
      <c r="AT54" s="14" t="e">
        <f>SUM(AT45:AT53)</f>
        <v>#REF!</v>
      </c>
      <c r="AU54" s="14" t="e">
        <f>SUM(AU45:AU53)</f>
        <v>#REF!</v>
      </c>
      <c r="AV54" s="136" t="e">
        <f>IF(AS54+AT54=0,0,IF(AS54=0,"    100.0%",IF(AU54=0,"      0.0%",+AU54/AS54)))</f>
        <v>#REF!</v>
      </c>
      <c r="AW54" s="126"/>
      <c r="AX54" s="135" t="e">
        <f>SUM(AX45:AX53)</f>
        <v>#REF!</v>
      </c>
      <c r="AY54" s="14" t="e">
        <f>SUM(AY45:AY53)</f>
        <v>#REF!</v>
      </c>
      <c r="AZ54" s="14" t="e">
        <f>SUM(AZ45:AZ53)</f>
        <v>#REF!</v>
      </c>
      <c r="BA54" s="136" t="e">
        <f>IF(AX54+AY54=0,0,IF(AX54=0,"    100.0%",IF(AZ54=0,"      0.0%",+AZ54/AX54)))</f>
        <v>#REF!</v>
      </c>
      <c r="BC54" s="135" t="e">
        <f>SUM(BC45:BC53)</f>
        <v>#REF!</v>
      </c>
      <c r="BD54" s="135" t="e">
        <f>SUM(BD45:BD53)</f>
        <v>#REF!</v>
      </c>
      <c r="BE54" s="14" t="e">
        <f>SUM(BE45:BE53)</f>
        <v>#REF!</v>
      </c>
      <c r="BF54" s="136" t="e">
        <f>IF(BC54+BD54=0,0,IF(BC54=0,"    100.0%",IF(BE54=0,"      0.0%",+BE54/BC54)))</f>
        <v>#REF!</v>
      </c>
      <c r="BG54" s="126"/>
      <c r="BH54" s="135" t="e">
        <f>SUM(BH45:BH53)</f>
        <v>#REF!</v>
      </c>
      <c r="BI54" s="14" t="e">
        <f>SUM(BI45:BI53)</f>
        <v>#REF!</v>
      </c>
      <c r="BJ54" s="14" t="e">
        <f>SUM(BJ45:BJ53)</f>
        <v>#REF!</v>
      </c>
      <c r="BK54" s="136" t="e">
        <f>IF(BH54+BI54=0,0,IF(BH54=0,"    100.0%",IF(BJ54=0,"      0.0%",+BJ54/BH54)))</f>
        <v>#REF!</v>
      </c>
      <c r="BM54" s="135" t="e">
        <f>SUM(BM45:BM53)</f>
        <v>#REF!</v>
      </c>
      <c r="BN54" s="14" t="e">
        <f>SUM(BN45:BN53)</f>
        <v>#REF!</v>
      </c>
      <c r="BO54" s="14" t="e">
        <f>SUM(BO45:BO53)</f>
        <v>#REF!</v>
      </c>
      <c r="BP54" s="136" t="e">
        <f>IF(BM54+BN54=0,0,IF(BM54=0,"    100.0%",IF(BO54=0,"      0.0%",+BO54/BM54)))</f>
        <v>#REF!</v>
      </c>
      <c r="BQ54" s="126"/>
      <c r="BR54" s="135" t="e">
        <f>SUM(BR45:BR53)</f>
        <v>#REF!</v>
      </c>
      <c r="BS54" s="14" t="e">
        <f>SUM(BS45:BS53)</f>
        <v>#REF!</v>
      </c>
      <c r="BT54" s="14" t="e">
        <f>SUM(BT45:BT53)</f>
        <v>#REF!</v>
      </c>
      <c r="BU54" s="136" t="e">
        <f>IF(BR54+BS54=0,0,IF(BR54=0,"    100.0%",IF(BT54=0,"      0.0%",+BT54/BR54)))</f>
        <v>#REF!</v>
      </c>
    </row>
    <row r="55" spans="1:73">
      <c r="A55" s="3"/>
      <c r="B55" s="4"/>
      <c r="C55" s="4"/>
      <c r="E55" s="139"/>
      <c r="F55" s="139"/>
      <c r="G55" s="6"/>
      <c r="H55" s="171"/>
      <c r="I55" s="126"/>
      <c r="J55" s="139"/>
      <c r="K55" s="6"/>
      <c r="L55" s="6"/>
      <c r="M55" s="131"/>
      <c r="O55" s="132"/>
      <c r="P55" s="6"/>
      <c r="Q55" s="6"/>
      <c r="R55" s="131"/>
      <c r="S55" s="126"/>
      <c r="T55" s="132"/>
      <c r="U55" s="6"/>
      <c r="V55" s="6"/>
      <c r="W55" s="131"/>
      <c r="Y55" s="132"/>
      <c r="Z55" s="6"/>
      <c r="AA55" s="6"/>
      <c r="AB55" s="131"/>
      <c r="AC55" s="126"/>
      <c r="AD55" s="132"/>
      <c r="AE55" s="6"/>
      <c r="AF55" s="6"/>
      <c r="AG55" s="131"/>
      <c r="AI55" s="132"/>
      <c r="AJ55" s="6"/>
      <c r="AK55" s="6"/>
      <c r="AL55" s="131"/>
      <c r="AM55" s="126"/>
      <c r="AN55" s="132"/>
      <c r="AO55" s="6"/>
      <c r="AP55" s="6"/>
      <c r="AQ55" s="131"/>
      <c r="AS55" s="132"/>
      <c r="AT55" s="6"/>
      <c r="AU55" s="6"/>
      <c r="AV55" s="131"/>
      <c r="AW55" s="126"/>
      <c r="AX55" s="132"/>
      <c r="AY55" s="6"/>
      <c r="AZ55" s="6"/>
      <c r="BA55" s="131"/>
      <c r="BC55" s="132"/>
      <c r="BD55" s="132"/>
      <c r="BE55" s="6"/>
      <c r="BF55" s="131"/>
      <c r="BG55" s="126"/>
      <c r="BH55" s="132"/>
      <c r="BI55" s="6"/>
      <c r="BJ55" s="6"/>
      <c r="BK55" s="131"/>
      <c r="BM55" s="132"/>
      <c r="BN55" s="6"/>
      <c r="BO55" s="6"/>
      <c r="BP55" s="131"/>
      <c r="BQ55" s="126"/>
      <c r="BR55" s="132"/>
      <c r="BS55" s="6"/>
      <c r="BT55" s="6"/>
      <c r="BU55" s="131"/>
    </row>
    <row r="56" spans="1:73" outlineLevel="1">
      <c r="A56" s="3"/>
      <c r="B56" s="4" t="s">
        <v>3</v>
      </c>
      <c r="C56" s="4"/>
      <c r="E56" s="140"/>
      <c r="F56" s="140"/>
      <c r="G56" s="6"/>
      <c r="H56" s="171"/>
      <c r="I56" s="126"/>
      <c r="J56" s="140"/>
      <c r="K56" s="77"/>
      <c r="L56" s="6"/>
      <c r="M56" s="131"/>
      <c r="O56" s="132"/>
      <c r="P56" s="6"/>
      <c r="Q56" s="6"/>
      <c r="R56" s="131"/>
      <c r="S56" s="126"/>
      <c r="T56" s="132"/>
      <c r="U56" s="6"/>
      <c r="V56" s="6"/>
      <c r="W56" s="131"/>
      <c r="Y56" s="132"/>
      <c r="Z56" s="6"/>
      <c r="AA56" s="6"/>
      <c r="AB56" s="131"/>
      <c r="AC56" s="126"/>
      <c r="AD56" s="132"/>
      <c r="AE56" s="6"/>
      <c r="AF56" s="6"/>
      <c r="AG56" s="131"/>
      <c r="AI56" s="132"/>
      <c r="AJ56" s="6"/>
      <c r="AK56" s="6"/>
      <c r="AL56" s="131"/>
      <c r="AM56" s="126"/>
      <c r="AN56" s="132"/>
      <c r="AO56" s="6"/>
      <c r="AP56" s="6"/>
      <c r="AQ56" s="131"/>
      <c r="AS56" s="132"/>
      <c r="AT56" s="6"/>
      <c r="AU56" s="6"/>
      <c r="AV56" s="131"/>
      <c r="AW56" s="126"/>
      <c r="AX56" s="132"/>
      <c r="AY56" s="6"/>
      <c r="AZ56" s="6"/>
      <c r="BA56" s="131"/>
      <c r="BC56" s="132"/>
      <c r="BD56" s="132"/>
      <c r="BE56" s="6"/>
      <c r="BF56" s="131"/>
      <c r="BG56" s="126"/>
      <c r="BH56" s="132"/>
      <c r="BI56" s="6"/>
      <c r="BJ56" s="6"/>
      <c r="BK56" s="131"/>
      <c r="BM56" s="132"/>
      <c r="BN56" s="6"/>
      <c r="BO56" s="6"/>
      <c r="BP56" s="131"/>
      <c r="BQ56" s="126"/>
      <c r="BR56" s="132"/>
      <c r="BS56" s="6"/>
      <c r="BT56" s="6"/>
      <c r="BU56" s="131"/>
    </row>
    <row r="57" spans="1:73" outlineLevel="1">
      <c r="A57" s="8">
        <v>52000</v>
      </c>
      <c r="B57" s="4"/>
      <c r="C57" t="s">
        <v>169</v>
      </c>
      <c r="E57" s="165" t="e">
        <f t="shared" ref="E57:F120" si="103">+O57+Y57+AI57+AS57+BC57+BM57</f>
        <v>#REF!</v>
      </c>
      <c r="F57" s="165" t="e">
        <f t="shared" si="103"/>
        <v>#REF!</v>
      </c>
      <c r="G57" s="166" t="e">
        <f t="shared" ref="G57:G122" si="104">+F57-E57</f>
        <v>#REF!</v>
      </c>
      <c r="H57" s="172" t="e">
        <f t="shared" ref="H57:H122" si="105">IF(E57+F57=0,0,IF(E57=0,"    100.0%",IF(G57=0,"      0.0%",+G57/E57)))</f>
        <v>#REF!</v>
      </c>
      <c r="I57" s="126"/>
      <c r="J57" s="165" t="e">
        <f t="shared" ref="J57:J120" si="106">+T57+AD57+AN57+AX57+BH57+BR57</f>
        <v>#REF!</v>
      </c>
      <c r="K57" s="166" t="e">
        <f t="shared" ref="K57:K120" si="107">F57</f>
        <v>#REF!</v>
      </c>
      <c r="L57" s="166" t="e">
        <f t="shared" ref="L57:L122" si="108">+K57-J57</f>
        <v>#REF!</v>
      </c>
      <c r="M57" s="133" t="e">
        <f t="shared" ref="M57:M122" si="109">IF(J57+K57=0,0,IF(J57=0,"    100.0%",IF(L57=0,"      0.0%",+L57/J57)))</f>
        <v>#REF!</v>
      </c>
      <c r="O57" s="150" t="e">
        <f>+#REF!</f>
        <v>#REF!</v>
      </c>
      <c r="P57" s="97" t="e">
        <f>+#REF!</f>
        <v>#REF!</v>
      </c>
      <c r="Q57" s="10" t="e">
        <f t="shared" ref="Q57:Q122" si="110">+P57-O57</f>
        <v>#REF!</v>
      </c>
      <c r="R57" s="133" t="e">
        <f t="shared" ref="R57:R122" si="111">IF(O57+P57=0,0,IF(O57=0,"    100.0%",IF(Q57=0,"      0.0%",+Q57/O57)))</f>
        <v>#REF!</v>
      </c>
      <c r="S57" s="126"/>
      <c r="T57" s="150" t="e">
        <f>+#REF!</f>
        <v>#REF!</v>
      </c>
      <c r="U57" s="97" t="e">
        <f>+#REF!</f>
        <v>#REF!</v>
      </c>
      <c r="V57" s="10" t="e">
        <f t="shared" ref="V57:V122" si="112">+U57-T57</f>
        <v>#REF!</v>
      </c>
      <c r="W57" s="133" t="e">
        <f t="shared" ref="W57:W122" si="113">IF(T57+U57=0,0,IF(T57=0,"    100.0%",IF(V57=0,"      0.0%",+V57/T57)))</f>
        <v>#REF!</v>
      </c>
      <c r="Y57" s="150" t="e">
        <f>+#REF!</f>
        <v>#REF!</v>
      </c>
      <c r="Z57" s="97" t="e">
        <f>+#REF!</f>
        <v>#REF!</v>
      </c>
      <c r="AA57" s="10" t="e">
        <f t="shared" ref="AA57:AA122" si="114">+Z57-Y57</f>
        <v>#REF!</v>
      </c>
      <c r="AB57" s="133" t="e">
        <f t="shared" ref="AB57:AB122" si="115">IF(Y57+Z57=0,0,IF(Y57=0,"    100.0%",IF(AA57=0,"      0.0%",+AA57/Y57)))</f>
        <v>#REF!</v>
      </c>
      <c r="AC57" s="126"/>
      <c r="AD57" s="150" t="e">
        <f>+#REF!</f>
        <v>#REF!</v>
      </c>
      <c r="AE57" s="97" t="e">
        <f>+#REF!</f>
        <v>#REF!</v>
      </c>
      <c r="AF57" s="10" t="e">
        <f t="shared" ref="AF57:AF122" si="116">+AE57-AD57</f>
        <v>#REF!</v>
      </c>
      <c r="AG57" s="133" t="e">
        <f t="shared" ref="AG57:AG122" si="117">IF(AD57+AE57=0,0,IF(AD57=0,"    100.0%",IF(AF57=0,"      0.0%",+AF57/AD57)))</f>
        <v>#REF!</v>
      </c>
      <c r="AI57" s="150" t="e">
        <f>+#REF!+#REF!+#REF!+#REF!+#REF!+#REF!+#REF!</f>
        <v>#REF!</v>
      </c>
      <c r="AJ57" s="97" t="e">
        <f>+#REF!+#REF!+#REF!+#REF!+#REF!+#REF!+#REF!</f>
        <v>#REF!</v>
      </c>
      <c r="AK57" s="10" t="e">
        <f t="shared" ref="AK57:AK122" si="118">+AJ57-AI57</f>
        <v>#REF!</v>
      </c>
      <c r="AL57" s="133" t="e">
        <f t="shared" ref="AL57:AL122" si="119">IF(AI57+AJ57=0,0,IF(AI57=0,"    100.0%",IF(AK57=0,"      0.0%",+AK57/AI57)))</f>
        <v>#REF!</v>
      </c>
      <c r="AM57" s="126"/>
      <c r="AN57" s="150" t="e">
        <f>+#REF!+#REF!+#REF!+#REF!+#REF!+#REF!+#REF!</f>
        <v>#REF!</v>
      </c>
      <c r="AO57" s="97" t="e">
        <f>+#REF!+#REF!+#REF!+#REF!+#REF!+#REF!+#REF!</f>
        <v>#REF!</v>
      </c>
      <c r="AP57" s="10" t="e">
        <f t="shared" ref="AP57:AP122" si="120">+AO57-AN57</f>
        <v>#REF!</v>
      </c>
      <c r="AQ57" s="133" t="e">
        <f t="shared" ref="AQ57:AQ122" si="121">IF(AN57+AO57=0,0,IF(AN57=0,"    100.0%",IF(AP57=0,"      0.0%",+AP57/AN57)))</f>
        <v>#REF!</v>
      </c>
      <c r="AS57" s="150" t="e">
        <f>+#REF!</f>
        <v>#REF!</v>
      </c>
      <c r="AT57" s="97" t="e">
        <f>+#REF!</f>
        <v>#REF!</v>
      </c>
      <c r="AU57" s="10" t="e">
        <f t="shared" ref="AU57:AU67" si="122">+AT57-AS57</f>
        <v>#REF!</v>
      </c>
      <c r="AV57" s="133" t="e">
        <f t="shared" ref="AV57:AV67" si="123">IF(AS57+AT57=0,0,IF(AS57=0,"    100.0%",IF(AU57=0,"      0.0%",+AU57/AS57)))</f>
        <v>#REF!</v>
      </c>
      <c r="AW57" s="126"/>
      <c r="AX57" s="150" t="e">
        <f>+#REF!</f>
        <v>#REF!</v>
      </c>
      <c r="AY57" s="97" t="e">
        <f>+#REF!</f>
        <v>#REF!</v>
      </c>
      <c r="AZ57" s="10" t="e">
        <f t="shared" ref="AZ57:AZ67" si="124">+AY57-AX57</f>
        <v>#REF!</v>
      </c>
      <c r="BA57" s="133" t="e">
        <f t="shared" ref="BA57:BA67" si="125">IF(AX57+AY57=0,0,IF(AX57=0,"    100.0%",IF(AZ57=0,"      0.0%",+AZ57/AX57)))</f>
        <v>#REF!</v>
      </c>
      <c r="BC57" s="150" t="e">
        <f>#REF!+#REF!+#REF!+#REF!+#REF!</f>
        <v>#REF!</v>
      </c>
      <c r="BD57" s="150" t="e">
        <f>#REF!+#REF!+#REF!+#REF!+#REF!</f>
        <v>#REF!</v>
      </c>
      <c r="BE57" s="10" t="e">
        <f t="shared" ref="BE57:BE67" si="126">+BD57-BC57</f>
        <v>#REF!</v>
      </c>
      <c r="BF57" s="133" t="e">
        <f t="shared" ref="BF57:BF67" si="127">IF(BC57+BD57=0,0,IF(BC57=0,"    100.0%",IF(BE57=0,"      0.0%",+BE57/BC57)))</f>
        <v>#REF!</v>
      </c>
      <c r="BG57" s="126"/>
      <c r="BH57" s="150" t="e">
        <f>#REF!+#REF!+#REF!+#REF!+#REF!</f>
        <v>#REF!</v>
      </c>
      <c r="BI57" s="97" t="e">
        <f t="shared" ref="BI57:BI120" si="128">BD57</f>
        <v>#REF!</v>
      </c>
      <c r="BJ57" s="10" t="e">
        <f t="shared" ref="BJ57:BJ67" si="129">+BI57-BH57</f>
        <v>#REF!</v>
      </c>
      <c r="BK57" s="133" t="e">
        <f t="shared" ref="BK57:BK67" si="130">IF(BH57+BI57=0,0,IF(BH57=0,"    100.0%",IF(BJ57=0,"      0.0%",+BJ57/BH57)))</f>
        <v>#REF!</v>
      </c>
      <c r="BM57" s="150" t="e">
        <f>#REF!+#REF!</f>
        <v>#REF!</v>
      </c>
      <c r="BN57" s="97" t="e">
        <f>#REF!+#REF!</f>
        <v>#REF!</v>
      </c>
      <c r="BO57" s="10" t="e">
        <f t="shared" ref="BO57:BO67" si="131">+BN57-BM57</f>
        <v>#REF!</v>
      </c>
      <c r="BP57" s="133" t="e">
        <f t="shared" ref="BP57:BP67" si="132">IF(BM57+BN57=0,0,IF(BM57=0,"    100.0%",IF(BO57=0,"      0.0%",+BO57/BM57)))</f>
        <v>#REF!</v>
      </c>
      <c r="BQ57" s="126"/>
      <c r="BR57" s="150" t="e">
        <f>#REF!+#REF!</f>
        <v>#REF!</v>
      </c>
      <c r="BS57" s="97" t="e">
        <f t="shared" ref="BS57:BS120" si="133">BN57</f>
        <v>#REF!</v>
      </c>
      <c r="BT57" s="10" t="e">
        <f t="shared" ref="BT57:BT67" si="134">+BS57-BR57</f>
        <v>#REF!</v>
      </c>
      <c r="BU57" s="133" t="e">
        <f t="shared" ref="BU57:BU67" si="135">IF(BR57+BS57=0,0,IF(BR57=0,"    100.0%",IF(BT57=0,"      0.0%",+BT57/BR57)))</f>
        <v>#REF!</v>
      </c>
    </row>
    <row r="58" spans="1:73" outlineLevel="1">
      <c r="A58" s="8">
        <v>52100</v>
      </c>
      <c r="B58" s="4"/>
      <c r="C58" t="s">
        <v>4</v>
      </c>
      <c r="E58" s="165" t="e">
        <f t="shared" si="103"/>
        <v>#REF!</v>
      </c>
      <c r="F58" s="165" t="e">
        <f t="shared" si="103"/>
        <v>#REF!</v>
      </c>
      <c r="G58" s="166" t="e">
        <f t="shared" si="104"/>
        <v>#REF!</v>
      </c>
      <c r="H58" s="172" t="e">
        <f t="shared" si="105"/>
        <v>#REF!</v>
      </c>
      <c r="I58" s="126"/>
      <c r="J58" s="165" t="e">
        <f t="shared" si="106"/>
        <v>#REF!</v>
      </c>
      <c r="K58" s="166" t="e">
        <f t="shared" si="107"/>
        <v>#REF!</v>
      </c>
      <c r="L58" s="166" t="e">
        <f t="shared" si="108"/>
        <v>#REF!</v>
      </c>
      <c r="M58" s="133" t="e">
        <f t="shared" si="109"/>
        <v>#REF!</v>
      </c>
      <c r="O58" s="150" t="e">
        <f>+#REF!</f>
        <v>#REF!</v>
      </c>
      <c r="P58" s="97" t="e">
        <f>+#REF!</f>
        <v>#REF!</v>
      </c>
      <c r="Q58" s="10" t="e">
        <f t="shared" si="110"/>
        <v>#REF!</v>
      </c>
      <c r="R58" s="133" t="e">
        <f t="shared" si="111"/>
        <v>#REF!</v>
      </c>
      <c r="S58" s="126"/>
      <c r="T58" s="150" t="e">
        <f>+#REF!</f>
        <v>#REF!</v>
      </c>
      <c r="U58" s="97" t="e">
        <f>+#REF!</f>
        <v>#REF!</v>
      </c>
      <c r="V58" s="10" t="e">
        <f t="shared" si="112"/>
        <v>#REF!</v>
      </c>
      <c r="W58" s="133" t="e">
        <f t="shared" si="113"/>
        <v>#REF!</v>
      </c>
      <c r="Y58" s="150" t="e">
        <f>+#REF!</f>
        <v>#REF!</v>
      </c>
      <c r="Z58" s="97" t="e">
        <f>+#REF!</f>
        <v>#REF!</v>
      </c>
      <c r="AA58" s="10" t="e">
        <f t="shared" si="114"/>
        <v>#REF!</v>
      </c>
      <c r="AB58" s="133" t="e">
        <f t="shared" si="115"/>
        <v>#REF!</v>
      </c>
      <c r="AC58" s="126"/>
      <c r="AD58" s="150" t="e">
        <f>+#REF!</f>
        <v>#REF!</v>
      </c>
      <c r="AE58" s="97" t="e">
        <f>+#REF!</f>
        <v>#REF!</v>
      </c>
      <c r="AF58" s="10" t="e">
        <f t="shared" si="116"/>
        <v>#REF!</v>
      </c>
      <c r="AG58" s="133" t="e">
        <f t="shared" si="117"/>
        <v>#REF!</v>
      </c>
      <c r="AI58" s="150" t="e">
        <f>+#REF!+#REF!+#REF!+#REF!+#REF!+#REF!+#REF!</f>
        <v>#REF!</v>
      </c>
      <c r="AJ58" s="97" t="e">
        <f>+#REF!+#REF!+#REF!+#REF!+#REF!+#REF!+#REF!</f>
        <v>#REF!</v>
      </c>
      <c r="AK58" s="10" t="e">
        <f t="shared" si="118"/>
        <v>#REF!</v>
      </c>
      <c r="AL58" s="133" t="e">
        <f t="shared" si="119"/>
        <v>#REF!</v>
      </c>
      <c r="AM58" s="126"/>
      <c r="AN58" s="150" t="e">
        <f>+#REF!+#REF!+#REF!+#REF!+#REF!+#REF!+#REF!</f>
        <v>#REF!</v>
      </c>
      <c r="AO58" s="97" t="e">
        <f>+#REF!+#REF!+#REF!+#REF!+#REF!+#REF!+#REF!</f>
        <v>#REF!</v>
      </c>
      <c r="AP58" s="10" t="e">
        <f t="shared" si="120"/>
        <v>#REF!</v>
      </c>
      <c r="AQ58" s="133" t="e">
        <f t="shared" si="121"/>
        <v>#REF!</v>
      </c>
      <c r="AS58" s="150" t="e">
        <f>+#REF!</f>
        <v>#REF!</v>
      </c>
      <c r="AT58" s="97" t="e">
        <f>+#REF!</f>
        <v>#REF!</v>
      </c>
      <c r="AU58" s="10" t="e">
        <f t="shared" si="122"/>
        <v>#REF!</v>
      </c>
      <c r="AV58" s="133" t="e">
        <f t="shared" si="123"/>
        <v>#REF!</v>
      </c>
      <c r="AW58" s="126"/>
      <c r="AX58" s="150" t="e">
        <f>+#REF!</f>
        <v>#REF!</v>
      </c>
      <c r="AY58" s="97" t="e">
        <f>+#REF!</f>
        <v>#REF!</v>
      </c>
      <c r="AZ58" s="10" t="e">
        <f t="shared" si="124"/>
        <v>#REF!</v>
      </c>
      <c r="BA58" s="133" t="e">
        <f t="shared" si="125"/>
        <v>#REF!</v>
      </c>
      <c r="BC58" s="150" t="e">
        <f>#REF!+#REF!+#REF!+#REF!+#REF!</f>
        <v>#REF!</v>
      </c>
      <c r="BD58" s="150" t="e">
        <f>#REF!+#REF!+#REF!+#REF!+#REF!</f>
        <v>#REF!</v>
      </c>
      <c r="BE58" s="10" t="e">
        <f t="shared" si="126"/>
        <v>#REF!</v>
      </c>
      <c r="BF58" s="133" t="e">
        <f t="shared" si="127"/>
        <v>#REF!</v>
      </c>
      <c r="BG58" s="126"/>
      <c r="BH58" s="150" t="e">
        <f>#REF!+#REF!+#REF!+#REF!+#REF!</f>
        <v>#REF!</v>
      </c>
      <c r="BI58" s="97" t="e">
        <f t="shared" si="128"/>
        <v>#REF!</v>
      </c>
      <c r="BJ58" s="10" t="e">
        <f t="shared" si="129"/>
        <v>#REF!</v>
      </c>
      <c r="BK58" s="133" t="e">
        <f t="shared" si="130"/>
        <v>#REF!</v>
      </c>
      <c r="BM58" s="150" t="e">
        <f>#REF!+#REF!</f>
        <v>#REF!</v>
      </c>
      <c r="BN58" s="97" t="e">
        <f>#REF!+#REF!</f>
        <v>#REF!</v>
      </c>
      <c r="BO58" s="10" t="e">
        <f t="shared" si="131"/>
        <v>#REF!</v>
      </c>
      <c r="BP58" s="133" t="e">
        <f t="shared" si="132"/>
        <v>#REF!</v>
      </c>
      <c r="BQ58" s="126"/>
      <c r="BR58" s="150" t="e">
        <f>#REF!+#REF!</f>
        <v>#REF!</v>
      </c>
      <c r="BS58" s="97" t="e">
        <f t="shared" si="133"/>
        <v>#REF!</v>
      </c>
      <c r="BT58" s="10" t="e">
        <f t="shared" si="134"/>
        <v>#REF!</v>
      </c>
      <c r="BU58" s="133" t="e">
        <f t="shared" si="135"/>
        <v>#REF!</v>
      </c>
    </row>
    <row r="59" spans="1:73" outlineLevel="1">
      <c r="A59" s="8">
        <v>52200</v>
      </c>
      <c r="B59" s="4"/>
      <c r="C59" t="s">
        <v>5</v>
      </c>
      <c r="E59" s="165" t="e">
        <f t="shared" si="103"/>
        <v>#REF!</v>
      </c>
      <c r="F59" s="165" t="e">
        <f t="shared" si="103"/>
        <v>#REF!</v>
      </c>
      <c r="G59" s="166" t="e">
        <f t="shared" si="104"/>
        <v>#REF!</v>
      </c>
      <c r="H59" s="172" t="e">
        <f t="shared" si="105"/>
        <v>#REF!</v>
      </c>
      <c r="I59" s="126"/>
      <c r="J59" s="165" t="e">
        <f t="shared" si="106"/>
        <v>#REF!</v>
      </c>
      <c r="K59" s="166" t="e">
        <f t="shared" si="107"/>
        <v>#REF!</v>
      </c>
      <c r="L59" s="166" t="e">
        <f t="shared" si="108"/>
        <v>#REF!</v>
      </c>
      <c r="M59" s="133" t="e">
        <f t="shared" si="109"/>
        <v>#REF!</v>
      </c>
      <c r="O59" s="150" t="e">
        <f>+#REF!</f>
        <v>#REF!</v>
      </c>
      <c r="P59" s="97" t="e">
        <f>+#REF!</f>
        <v>#REF!</v>
      </c>
      <c r="Q59" s="10" t="e">
        <f t="shared" si="110"/>
        <v>#REF!</v>
      </c>
      <c r="R59" s="133" t="e">
        <f t="shared" si="111"/>
        <v>#REF!</v>
      </c>
      <c r="S59" s="126"/>
      <c r="T59" s="150" t="e">
        <f>+#REF!</f>
        <v>#REF!</v>
      </c>
      <c r="U59" s="97" t="e">
        <f>+#REF!</f>
        <v>#REF!</v>
      </c>
      <c r="V59" s="10" t="e">
        <f t="shared" si="112"/>
        <v>#REF!</v>
      </c>
      <c r="W59" s="133" t="e">
        <f t="shared" si="113"/>
        <v>#REF!</v>
      </c>
      <c r="Y59" s="150" t="e">
        <f>+#REF!</f>
        <v>#REF!</v>
      </c>
      <c r="Z59" s="97" t="e">
        <f>+#REF!</f>
        <v>#REF!</v>
      </c>
      <c r="AA59" s="10" t="e">
        <f t="shared" si="114"/>
        <v>#REF!</v>
      </c>
      <c r="AB59" s="133" t="e">
        <f t="shared" si="115"/>
        <v>#REF!</v>
      </c>
      <c r="AC59" s="126"/>
      <c r="AD59" s="150" t="e">
        <f>+#REF!</f>
        <v>#REF!</v>
      </c>
      <c r="AE59" s="97" t="e">
        <f>+#REF!</f>
        <v>#REF!</v>
      </c>
      <c r="AF59" s="10" t="e">
        <f t="shared" si="116"/>
        <v>#REF!</v>
      </c>
      <c r="AG59" s="133" t="e">
        <f t="shared" si="117"/>
        <v>#REF!</v>
      </c>
      <c r="AI59" s="150" t="e">
        <f>+#REF!+#REF!+#REF!+#REF!+#REF!+#REF!+#REF!</f>
        <v>#REF!</v>
      </c>
      <c r="AJ59" s="97" t="e">
        <f>+#REF!+#REF!+#REF!+#REF!+#REF!+#REF!+#REF!</f>
        <v>#REF!</v>
      </c>
      <c r="AK59" s="10" t="e">
        <f t="shared" si="118"/>
        <v>#REF!</v>
      </c>
      <c r="AL59" s="133" t="e">
        <f t="shared" si="119"/>
        <v>#REF!</v>
      </c>
      <c r="AM59" s="126"/>
      <c r="AN59" s="150" t="e">
        <f>+#REF!+#REF!+#REF!+#REF!+#REF!+#REF!+#REF!</f>
        <v>#REF!</v>
      </c>
      <c r="AO59" s="97" t="e">
        <f>+#REF!+#REF!+#REF!+#REF!+#REF!+#REF!+#REF!</f>
        <v>#REF!</v>
      </c>
      <c r="AP59" s="10" t="e">
        <f t="shared" si="120"/>
        <v>#REF!</v>
      </c>
      <c r="AQ59" s="133" t="e">
        <f t="shared" si="121"/>
        <v>#REF!</v>
      </c>
      <c r="AS59" s="150" t="e">
        <f>+#REF!</f>
        <v>#REF!</v>
      </c>
      <c r="AT59" s="97" t="e">
        <f>+#REF!</f>
        <v>#REF!</v>
      </c>
      <c r="AU59" s="10" t="e">
        <f t="shared" si="122"/>
        <v>#REF!</v>
      </c>
      <c r="AV59" s="133" t="e">
        <f t="shared" si="123"/>
        <v>#REF!</v>
      </c>
      <c r="AW59" s="126"/>
      <c r="AX59" s="150" t="e">
        <f>+#REF!</f>
        <v>#REF!</v>
      </c>
      <c r="AY59" s="97" t="e">
        <f>+#REF!</f>
        <v>#REF!</v>
      </c>
      <c r="AZ59" s="10" t="e">
        <f t="shared" si="124"/>
        <v>#REF!</v>
      </c>
      <c r="BA59" s="133" t="e">
        <f t="shared" si="125"/>
        <v>#REF!</v>
      </c>
      <c r="BC59" s="150" t="e">
        <f>#REF!+#REF!+#REF!+#REF!+#REF!</f>
        <v>#REF!</v>
      </c>
      <c r="BD59" s="150" t="e">
        <f>#REF!+#REF!+#REF!+#REF!+#REF!</f>
        <v>#REF!</v>
      </c>
      <c r="BE59" s="10" t="e">
        <f t="shared" si="126"/>
        <v>#REF!</v>
      </c>
      <c r="BF59" s="133" t="e">
        <f t="shared" si="127"/>
        <v>#REF!</v>
      </c>
      <c r="BG59" s="126"/>
      <c r="BH59" s="150" t="e">
        <f>#REF!+#REF!+#REF!+#REF!+#REF!</f>
        <v>#REF!</v>
      </c>
      <c r="BI59" s="97" t="e">
        <f t="shared" si="128"/>
        <v>#REF!</v>
      </c>
      <c r="BJ59" s="10" t="e">
        <f t="shared" si="129"/>
        <v>#REF!</v>
      </c>
      <c r="BK59" s="133" t="e">
        <f t="shared" si="130"/>
        <v>#REF!</v>
      </c>
      <c r="BM59" s="150" t="e">
        <f>#REF!+#REF!</f>
        <v>#REF!</v>
      </c>
      <c r="BN59" s="97" t="e">
        <f>#REF!+#REF!</f>
        <v>#REF!</v>
      </c>
      <c r="BO59" s="10" t="e">
        <f t="shared" si="131"/>
        <v>#REF!</v>
      </c>
      <c r="BP59" s="133" t="e">
        <f t="shared" si="132"/>
        <v>#REF!</v>
      </c>
      <c r="BQ59" s="126"/>
      <c r="BR59" s="150" t="e">
        <f>#REF!+#REF!</f>
        <v>#REF!</v>
      </c>
      <c r="BS59" s="97" t="e">
        <f t="shared" si="133"/>
        <v>#REF!</v>
      </c>
      <c r="BT59" s="10" t="e">
        <f t="shared" si="134"/>
        <v>#REF!</v>
      </c>
      <c r="BU59" s="133" t="e">
        <f t="shared" si="135"/>
        <v>#REF!</v>
      </c>
    </row>
    <row r="60" spans="1:73" outlineLevel="1">
      <c r="A60" s="8">
        <v>52300</v>
      </c>
      <c r="B60" s="4"/>
      <c r="C60" t="s">
        <v>6</v>
      </c>
      <c r="E60" s="165" t="e">
        <f t="shared" si="103"/>
        <v>#REF!</v>
      </c>
      <c r="F60" s="165" t="e">
        <f t="shared" si="103"/>
        <v>#REF!</v>
      </c>
      <c r="G60" s="166" t="e">
        <f t="shared" si="104"/>
        <v>#REF!</v>
      </c>
      <c r="H60" s="172" t="e">
        <f t="shared" si="105"/>
        <v>#REF!</v>
      </c>
      <c r="I60" s="126"/>
      <c r="J60" s="165" t="e">
        <f t="shared" si="106"/>
        <v>#REF!</v>
      </c>
      <c r="K60" s="166" t="e">
        <f t="shared" si="107"/>
        <v>#REF!</v>
      </c>
      <c r="L60" s="166" t="e">
        <f t="shared" si="108"/>
        <v>#REF!</v>
      </c>
      <c r="M60" s="133" t="e">
        <f t="shared" si="109"/>
        <v>#REF!</v>
      </c>
      <c r="O60" s="150" t="e">
        <f>+#REF!</f>
        <v>#REF!</v>
      </c>
      <c r="P60" s="97" t="e">
        <f>+#REF!</f>
        <v>#REF!</v>
      </c>
      <c r="Q60" s="10" t="e">
        <f t="shared" si="110"/>
        <v>#REF!</v>
      </c>
      <c r="R60" s="133" t="e">
        <f t="shared" si="111"/>
        <v>#REF!</v>
      </c>
      <c r="S60" s="126"/>
      <c r="T60" s="150" t="e">
        <f>+#REF!</f>
        <v>#REF!</v>
      </c>
      <c r="U60" s="97" t="e">
        <f>+#REF!</f>
        <v>#REF!</v>
      </c>
      <c r="V60" s="10" t="e">
        <f t="shared" si="112"/>
        <v>#REF!</v>
      </c>
      <c r="W60" s="133" t="e">
        <f t="shared" si="113"/>
        <v>#REF!</v>
      </c>
      <c r="Y60" s="150" t="e">
        <f>+#REF!</f>
        <v>#REF!</v>
      </c>
      <c r="Z60" s="97" t="e">
        <f>+#REF!</f>
        <v>#REF!</v>
      </c>
      <c r="AA60" s="10" t="e">
        <f t="shared" si="114"/>
        <v>#REF!</v>
      </c>
      <c r="AB60" s="133" t="e">
        <f t="shared" si="115"/>
        <v>#REF!</v>
      </c>
      <c r="AC60" s="126"/>
      <c r="AD60" s="150" t="e">
        <f>+#REF!</f>
        <v>#REF!</v>
      </c>
      <c r="AE60" s="97" t="e">
        <f>+#REF!</f>
        <v>#REF!</v>
      </c>
      <c r="AF60" s="10" t="e">
        <f t="shared" si="116"/>
        <v>#REF!</v>
      </c>
      <c r="AG60" s="133" t="e">
        <f t="shared" si="117"/>
        <v>#REF!</v>
      </c>
      <c r="AI60" s="150" t="e">
        <f>+#REF!+#REF!+#REF!+#REF!+#REF!+#REF!+#REF!</f>
        <v>#REF!</v>
      </c>
      <c r="AJ60" s="97" t="e">
        <f>+#REF!+#REF!+#REF!+#REF!+#REF!+#REF!+#REF!</f>
        <v>#REF!</v>
      </c>
      <c r="AK60" s="10" t="e">
        <f t="shared" si="118"/>
        <v>#REF!</v>
      </c>
      <c r="AL60" s="133" t="e">
        <f t="shared" si="119"/>
        <v>#REF!</v>
      </c>
      <c r="AM60" s="126"/>
      <c r="AN60" s="150" t="e">
        <f>+#REF!+#REF!+#REF!+#REF!+#REF!+#REF!+#REF!</f>
        <v>#REF!</v>
      </c>
      <c r="AO60" s="97" t="e">
        <f>+#REF!+#REF!+#REF!+#REF!+#REF!+#REF!+#REF!</f>
        <v>#REF!</v>
      </c>
      <c r="AP60" s="10" t="e">
        <f t="shared" si="120"/>
        <v>#REF!</v>
      </c>
      <c r="AQ60" s="133" t="e">
        <f t="shared" si="121"/>
        <v>#REF!</v>
      </c>
      <c r="AS60" s="150" t="e">
        <f>+#REF!</f>
        <v>#REF!</v>
      </c>
      <c r="AT60" s="97" t="e">
        <f>+#REF!</f>
        <v>#REF!</v>
      </c>
      <c r="AU60" s="10" t="e">
        <f t="shared" si="122"/>
        <v>#REF!</v>
      </c>
      <c r="AV60" s="133" t="e">
        <f t="shared" si="123"/>
        <v>#REF!</v>
      </c>
      <c r="AW60" s="126"/>
      <c r="AX60" s="150" t="e">
        <f>+#REF!</f>
        <v>#REF!</v>
      </c>
      <c r="AY60" s="97" t="e">
        <f>+#REF!</f>
        <v>#REF!</v>
      </c>
      <c r="AZ60" s="10" t="e">
        <f t="shared" si="124"/>
        <v>#REF!</v>
      </c>
      <c r="BA60" s="133" t="e">
        <f t="shared" si="125"/>
        <v>#REF!</v>
      </c>
      <c r="BC60" s="150" t="e">
        <f>#REF!+#REF!+#REF!+#REF!+#REF!</f>
        <v>#REF!</v>
      </c>
      <c r="BD60" s="150" t="e">
        <f>#REF!+#REF!+#REF!+#REF!+#REF!</f>
        <v>#REF!</v>
      </c>
      <c r="BE60" s="10" t="e">
        <f t="shared" si="126"/>
        <v>#REF!</v>
      </c>
      <c r="BF60" s="133" t="e">
        <f t="shared" si="127"/>
        <v>#REF!</v>
      </c>
      <c r="BG60" s="126"/>
      <c r="BH60" s="150" t="e">
        <f>#REF!+#REF!+#REF!+#REF!+#REF!</f>
        <v>#REF!</v>
      </c>
      <c r="BI60" s="97" t="e">
        <f t="shared" si="128"/>
        <v>#REF!</v>
      </c>
      <c r="BJ60" s="10" t="e">
        <f t="shared" si="129"/>
        <v>#REF!</v>
      </c>
      <c r="BK60" s="133" t="e">
        <f t="shared" si="130"/>
        <v>#REF!</v>
      </c>
      <c r="BM60" s="150" t="e">
        <f>#REF!+#REF!</f>
        <v>#REF!</v>
      </c>
      <c r="BN60" s="97" t="e">
        <f>#REF!+#REF!</f>
        <v>#REF!</v>
      </c>
      <c r="BO60" s="10" t="e">
        <f t="shared" si="131"/>
        <v>#REF!</v>
      </c>
      <c r="BP60" s="133" t="e">
        <f t="shared" si="132"/>
        <v>#REF!</v>
      </c>
      <c r="BQ60" s="126"/>
      <c r="BR60" s="150" t="e">
        <f>#REF!+#REF!</f>
        <v>#REF!</v>
      </c>
      <c r="BS60" s="97" t="e">
        <f t="shared" si="133"/>
        <v>#REF!</v>
      </c>
      <c r="BT60" s="10" t="e">
        <f t="shared" si="134"/>
        <v>#REF!</v>
      </c>
      <c r="BU60" s="133" t="e">
        <f t="shared" si="135"/>
        <v>#REF!</v>
      </c>
    </row>
    <row r="61" spans="1:73" outlineLevel="1">
      <c r="A61" s="8">
        <v>52500</v>
      </c>
      <c r="B61" s="4"/>
      <c r="C61" t="s">
        <v>178</v>
      </c>
      <c r="E61" s="165" t="e">
        <f t="shared" si="103"/>
        <v>#REF!</v>
      </c>
      <c r="F61" s="165" t="e">
        <f t="shared" si="103"/>
        <v>#REF!</v>
      </c>
      <c r="G61" s="166" t="e">
        <f t="shared" si="104"/>
        <v>#REF!</v>
      </c>
      <c r="H61" s="172" t="e">
        <f t="shared" si="105"/>
        <v>#REF!</v>
      </c>
      <c r="I61" s="126"/>
      <c r="J61" s="165" t="e">
        <f t="shared" si="106"/>
        <v>#REF!</v>
      </c>
      <c r="K61" s="166" t="e">
        <f t="shared" si="107"/>
        <v>#REF!</v>
      </c>
      <c r="L61" s="166" t="e">
        <f t="shared" si="108"/>
        <v>#REF!</v>
      </c>
      <c r="M61" s="133" t="e">
        <f t="shared" si="109"/>
        <v>#REF!</v>
      </c>
      <c r="O61" s="150" t="e">
        <f>+#REF!</f>
        <v>#REF!</v>
      </c>
      <c r="P61" s="97" t="e">
        <f>+#REF!</f>
        <v>#REF!</v>
      </c>
      <c r="Q61" s="10" t="e">
        <f t="shared" si="110"/>
        <v>#REF!</v>
      </c>
      <c r="R61" s="133" t="e">
        <f t="shared" si="111"/>
        <v>#REF!</v>
      </c>
      <c r="S61" s="126"/>
      <c r="T61" s="150" t="e">
        <f>+#REF!</f>
        <v>#REF!</v>
      </c>
      <c r="U61" s="97" t="e">
        <f>+#REF!</f>
        <v>#REF!</v>
      </c>
      <c r="V61" s="10" t="e">
        <f t="shared" si="112"/>
        <v>#REF!</v>
      </c>
      <c r="W61" s="133" t="e">
        <f t="shared" si="113"/>
        <v>#REF!</v>
      </c>
      <c r="Y61" s="150" t="e">
        <f>+#REF!</f>
        <v>#REF!</v>
      </c>
      <c r="Z61" s="97" t="e">
        <f>+#REF!</f>
        <v>#REF!</v>
      </c>
      <c r="AA61" s="10" t="e">
        <f t="shared" si="114"/>
        <v>#REF!</v>
      </c>
      <c r="AB61" s="133" t="e">
        <f t="shared" si="115"/>
        <v>#REF!</v>
      </c>
      <c r="AC61" s="126"/>
      <c r="AD61" s="150" t="e">
        <f>+#REF!</f>
        <v>#REF!</v>
      </c>
      <c r="AE61" s="97" t="e">
        <f>+#REF!</f>
        <v>#REF!</v>
      </c>
      <c r="AF61" s="10" t="e">
        <f t="shared" si="116"/>
        <v>#REF!</v>
      </c>
      <c r="AG61" s="133" t="e">
        <f t="shared" si="117"/>
        <v>#REF!</v>
      </c>
      <c r="AI61" s="150" t="e">
        <f>+#REF!+#REF!+#REF!+#REF!+#REF!+#REF!+#REF!</f>
        <v>#REF!</v>
      </c>
      <c r="AJ61" s="97" t="e">
        <f>+#REF!+#REF!+#REF!+#REF!+#REF!+#REF!+#REF!</f>
        <v>#REF!</v>
      </c>
      <c r="AK61" s="10" t="e">
        <f t="shared" si="118"/>
        <v>#REF!</v>
      </c>
      <c r="AL61" s="133" t="e">
        <f t="shared" si="119"/>
        <v>#REF!</v>
      </c>
      <c r="AM61" s="126"/>
      <c r="AN61" s="150" t="e">
        <f>+#REF!+#REF!+#REF!+#REF!+#REF!+#REF!+#REF!</f>
        <v>#REF!</v>
      </c>
      <c r="AO61" s="97" t="e">
        <f>+#REF!+#REF!+#REF!+#REF!+#REF!+#REF!+#REF!</f>
        <v>#REF!</v>
      </c>
      <c r="AP61" s="10" t="e">
        <f t="shared" si="120"/>
        <v>#REF!</v>
      </c>
      <c r="AQ61" s="133" t="e">
        <f t="shared" si="121"/>
        <v>#REF!</v>
      </c>
      <c r="AS61" s="150" t="e">
        <f>+#REF!</f>
        <v>#REF!</v>
      </c>
      <c r="AT61" s="97" t="e">
        <f>+#REF!</f>
        <v>#REF!</v>
      </c>
      <c r="AU61" s="10" t="e">
        <f t="shared" si="122"/>
        <v>#REF!</v>
      </c>
      <c r="AV61" s="133" t="e">
        <f t="shared" si="123"/>
        <v>#REF!</v>
      </c>
      <c r="AW61" s="126"/>
      <c r="AX61" s="150" t="e">
        <f>+#REF!</f>
        <v>#REF!</v>
      </c>
      <c r="AY61" s="97" t="e">
        <f>+#REF!</f>
        <v>#REF!</v>
      </c>
      <c r="AZ61" s="10" t="e">
        <f t="shared" si="124"/>
        <v>#REF!</v>
      </c>
      <c r="BA61" s="133" t="e">
        <f t="shared" si="125"/>
        <v>#REF!</v>
      </c>
      <c r="BC61" s="150" t="e">
        <f>#REF!+#REF!+#REF!+#REF!+#REF!</f>
        <v>#REF!</v>
      </c>
      <c r="BD61" s="150" t="e">
        <f>#REF!+#REF!+#REF!+#REF!+#REF!</f>
        <v>#REF!</v>
      </c>
      <c r="BE61" s="10" t="e">
        <f t="shared" si="126"/>
        <v>#REF!</v>
      </c>
      <c r="BF61" s="133" t="e">
        <f t="shared" si="127"/>
        <v>#REF!</v>
      </c>
      <c r="BG61" s="126"/>
      <c r="BH61" s="150" t="e">
        <f>#REF!+#REF!+#REF!+#REF!+#REF!</f>
        <v>#REF!</v>
      </c>
      <c r="BI61" s="97" t="e">
        <f t="shared" si="128"/>
        <v>#REF!</v>
      </c>
      <c r="BJ61" s="10" t="e">
        <f t="shared" si="129"/>
        <v>#REF!</v>
      </c>
      <c r="BK61" s="133" t="e">
        <f t="shared" si="130"/>
        <v>#REF!</v>
      </c>
      <c r="BM61" s="150" t="e">
        <f>#REF!+#REF!</f>
        <v>#REF!</v>
      </c>
      <c r="BN61" s="97" t="e">
        <f>#REF!+#REF!</f>
        <v>#REF!</v>
      </c>
      <c r="BO61" s="10" t="e">
        <f t="shared" si="131"/>
        <v>#REF!</v>
      </c>
      <c r="BP61" s="133" t="e">
        <f t="shared" si="132"/>
        <v>#REF!</v>
      </c>
      <c r="BQ61" s="126"/>
      <c r="BR61" s="150" t="e">
        <f>#REF!+#REF!</f>
        <v>#REF!</v>
      </c>
      <c r="BS61" s="97" t="e">
        <f t="shared" si="133"/>
        <v>#REF!</v>
      </c>
      <c r="BT61" s="10" t="e">
        <f t="shared" si="134"/>
        <v>#REF!</v>
      </c>
      <c r="BU61" s="133" t="e">
        <f t="shared" si="135"/>
        <v>#REF!</v>
      </c>
    </row>
    <row r="62" spans="1:73" outlineLevel="1">
      <c r="A62" s="8">
        <v>52600</v>
      </c>
      <c r="B62" s="4"/>
      <c r="C62" t="s">
        <v>7</v>
      </c>
      <c r="E62" s="165" t="e">
        <f t="shared" si="103"/>
        <v>#REF!</v>
      </c>
      <c r="F62" s="165" t="e">
        <f t="shared" si="103"/>
        <v>#REF!</v>
      </c>
      <c r="G62" s="166" t="e">
        <f t="shared" si="104"/>
        <v>#REF!</v>
      </c>
      <c r="H62" s="172" t="e">
        <f t="shared" si="105"/>
        <v>#REF!</v>
      </c>
      <c r="I62" s="126"/>
      <c r="J62" s="165" t="e">
        <f t="shared" si="106"/>
        <v>#REF!</v>
      </c>
      <c r="K62" s="166" t="e">
        <f t="shared" si="107"/>
        <v>#REF!</v>
      </c>
      <c r="L62" s="166" t="e">
        <f t="shared" si="108"/>
        <v>#REF!</v>
      </c>
      <c r="M62" s="133" t="e">
        <f t="shared" si="109"/>
        <v>#REF!</v>
      </c>
      <c r="O62" s="150" t="e">
        <f>+#REF!</f>
        <v>#REF!</v>
      </c>
      <c r="P62" s="97" t="e">
        <f>+#REF!</f>
        <v>#REF!</v>
      </c>
      <c r="Q62" s="10" t="e">
        <f t="shared" si="110"/>
        <v>#REF!</v>
      </c>
      <c r="R62" s="133" t="e">
        <f t="shared" si="111"/>
        <v>#REF!</v>
      </c>
      <c r="S62" s="126"/>
      <c r="T62" s="150" t="e">
        <f>+#REF!</f>
        <v>#REF!</v>
      </c>
      <c r="U62" s="97" t="e">
        <f>+#REF!</f>
        <v>#REF!</v>
      </c>
      <c r="V62" s="10" t="e">
        <f t="shared" si="112"/>
        <v>#REF!</v>
      </c>
      <c r="W62" s="133" t="e">
        <f t="shared" si="113"/>
        <v>#REF!</v>
      </c>
      <c r="Y62" s="150" t="e">
        <f>+#REF!</f>
        <v>#REF!</v>
      </c>
      <c r="Z62" s="97" t="e">
        <f>+#REF!</f>
        <v>#REF!</v>
      </c>
      <c r="AA62" s="10" t="e">
        <f t="shared" si="114"/>
        <v>#REF!</v>
      </c>
      <c r="AB62" s="133" t="e">
        <f t="shared" si="115"/>
        <v>#REF!</v>
      </c>
      <c r="AC62" s="126"/>
      <c r="AD62" s="150" t="e">
        <f>+#REF!</f>
        <v>#REF!</v>
      </c>
      <c r="AE62" s="97" t="e">
        <f>+#REF!</f>
        <v>#REF!</v>
      </c>
      <c r="AF62" s="10" t="e">
        <f t="shared" si="116"/>
        <v>#REF!</v>
      </c>
      <c r="AG62" s="133" t="e">
        <f t="shared" si="117"/>
        <v>#REF!</v>
      </c>
      <c r="AI62" s="150" t="e">
        <f>+#REF!+#REF!+#REF!+#REF!+#REF!+#REF!+#REF!</f>
        <v>#REF!</v>
      </c>
      <c r="AJ62" s="97" t="e">
        <f>+#REF!+#REF!+#REF!+#REF!+#REF!+#REF!+#REF!</f>
        <v>#REF!</v>
      </c>
      <c r="AK62" s="10" t="e">
        <f t="shared" si="118"/>
        <v>#REF!</v>
      </c>
      <c r="AL62" s="133" t="e">
        <f t="shared" si="119"/>
        <v>#REF!</v>
      </c>
      <c r="AM62" s="126"/>
      <c r="AN62" s="150" t="e">
        <f>+#REF!+#REF!+#REF!+#REF!+#REF!+#REF!+#REF!</f>
        <v>#REF!</v>
      </c>
      <c r="AO62" s="97" t="e">
        <f>+#REF!+#REF!+#REF!+#REF!+#REF!+#REF!+#REF!</f>
        <v>#REF!</v>
      </c>
      <c r="AP62" s="10" t="e">
        <f t="shared" si="120"/>
        <v>#REF!</v>
      </c>
      <c r="AQ62" s="133" t="e">
        <f t="shared" si="121"/>
        <v>#REF!</v>
      </c>
      <c r="AS62" s="150" t="e">
        <f>+#REF!</f>
        <v>#REF!</v>
      </c>
      <c r="AT62" s="97" t="e">
        <f>+#REF!</f>
        <v>#REF!</v>
      </c>
      <c r="AU62" s="10" t="e">
        <f t="shared" si="122"/>
        <v>#REF!</v>
      </c>
      <c r="AV62" s="133" t="e">
        <f t="shared" si="123"/>
        <v>#REF!</v>
      </c>
      <c r="AW62" s="126"/>
      <c r="AX62" s="150" t="e">
        <f>+#REF!</f>
        <v>#REF!</v>
      </c>
      <c r="AY62" s="97" t="e">
        <f>+#REF!</f>
        <v>#REF!</v>
      </c>
      <c r="AZ62" s="10" t="e">
        <f t="shared" si="124"/>
        <v>#REF!</v>
      </c>
      <c r="BA62" s="133" t="e">
        <f t="shared" si="125"/>
        <v>#REF!</v>
      </c>
      <c r="BC62" s="150" t="e">
        <f>#REF!+#REF!+#REF!+#REF!+#REF!</f>
        <v>#REF!</v>
      </c>
      <c r="BD62" s="150" t="e">
        <f>#REF!+#REF!+#REF!+#REF!+#REF!</f>
        <v>#REF!</v>
      </c>
      <c r="BE62" s="10" t="e">
        <f t="shared" si="126"/>
        <v>#REF!</v>
      </c>
      <c r="BF62" s="133" t="e">
        <f t="shared" si="127"/>
        <v>#REF!</v>
      </c>
      <c r="BG62" s="126"/>
      <c r="BH62" s="150" t="e">
        <f>#REF!+#REF!+#REF!+#REF!+#REF!</f>
        <v>#REF!</v>
      </c>
      <c r="BI62" s="97" t="e">
        <f t="shared" si="128"/>
        <v>#REF!</v>
      </c>
      <c r="BJ62" s="10" t="e">
        <f t="shared" si="129"/>
        <v>#REF!</v>
      </c>
      <c r="BK62" s="133" t="e">
        <f t="shared" si="130"/>
        <v>#REF!</v>
      </c>
      <c r="BM62" s="150" t="e">
        <f>#REF!+#REF!</f>
        <v>#REF!</v>
      </c>
      <c r="BN62" s="97" t="e">
        <f>#REF!+#REF!</f>
        <v>#REF!</v>
      </c>
      <c r="BO62" s="10" t="e">
        <f t="shared" si="131"/>
        <v>#REF!</v>
      </c>
      <c r="BP62" s="133" t="e">
        <f t="shared" si="132"/>
        <v>#REF!</v>
      </c>
      <c r="BQ62" s="126"/>
      <c r="BR62" s="150" t="e">
        <f>#REF!+#REF!</f>
        <v>#REF!</v>
      </c>
      <c r="BS62" s="97" t="e">
        <f t="shared" si="133"/>
        <v>#REF!</v>
      </c>
      <c r="BT62" s="10" t="e">
        <f t="shared" si="134"/>
        <v>#REF!</v>
      </c>
      <c r="BU62" s="133" t="e">
        <f t="shared" si="135"/>
        <v>#REF!</v>
      </c>
    </row>
    <row r="63" spans="1:73" outlineLevel="1">
      <c r="A63" s="8">
        <v>52700</v>
      </c>
      <c r="B63" s="4"/>
      <c r="C63" t="s">
        <v>210</v>
      </c>
      <c r="E63" s="165" t="e">
        <f t="shared" si="103"/>
        <v>#REF!</v>
      </c>
      <c r="F63" s="165" t="e">
        <f t="shared" si="103"/>
        <v>#REF!</v>
      </c>
      <c r="G63" s="166" t="e">
        <f t="shared" si="104"/>
        <v>#REF!</v>
      </c>
      <c r="H63" s="172" t="e">
        <f t="shared" si="105"/>
        <v>#REF!</v>
      </c>
      <c r="I63" s="126"/>
      <c r="J63" s="165" t="e">
        <f t="shared" si="106"/>
        <v>#REF!</v>
      </c>
      <c r="K63" s="166" t="e">
        <f t="shared" si="107"/>
        <v>#REF!</v>
      </c>
      <c r="L63" s="166" t="e">
        <f t="shared" si="108"/>
        <v>#REF!</v>
      </c>
      <c r="M63" s="133" t="e">
        <f t="shared" si="109"/>
        <v>#REF!</v>
      </c>
      <c r="O63" s="150" t="e">
        <f>+#REF!</f>
        <v>#REF!</v>
      </c>
      <c r="P63" s="97" t="e">
        <f>+#REF!</f>
        <v>#REF!</v>
      </c>
      <c r="Q63" s="10" t="e">
        <f t="shared" si="110"/>
        <v>#REF!</v>
      </c>
      <c r="R63" s="133" t="e">
        <f t="shared" si="111"/>
        <v>#REF!</v>
      </c>
      <c r="S63" s="126"/>
      <c r="T63" s="150" t="e">
        <f>+#REF!</f>
        <v>#REF!</v>
      </c>
      <c r="U63" s="97" t="e">
        <f>+#REF!</f>
        <v>#REF!</v>
      </c>
      <c r="V63" s="10" t="e">
        <f t="shared" si="112"/>
        <v>#REF!</v>
      </c>
      <c r="W63" s="133" t="e">
        <f t="shared" si="113"/>
        <v>#REF!</v>
      </c>
      <c r="Y63" s="150" t="e">
        <f>+#REF!</f>
        <v>#REF!</v>
      </c>
      <c r="Z63" s="97" t="e">
        <f>+#REF!</f>
        <v>#REF!</v>
      </c>
      <c r="AA63" s="10" t="e">
        <f t="shared" si="114"/>
        <v>#REF!</v>
      </c>
      <c r="AB63" s="133" t="e">
        <f t="shared" si="115"/>
        <v>#REF!</v>
      </c>
      <c r="AC63" s="126"/>
      <c r="AD63" s="150" t="e">
        <f>+#REF!</f>
        <v>#REF!</v>
      </c>
      <c r="AE63" s="97" t="e">
        <f>+#REF!</f>
        <v>#REF!</v>
      </c>
      <c r="AF63" s="10" t="e">
        <f t="shared" si="116"/>
        <v>#REF!</v>
      </c>
      <c r="AG63" s="133" t="e">
        <f t="shared" si="117"/>
        <v>#REF!</v>
      </c>
      <c r="AI63" s="150" t="e">
        <f>+#REF!+#REF!+#REF!+#REF!+#REF!+#REF!+#REF!</f>
        <v>#REF!</v>
      </c>
      <c r="AJ63" s="97" t="e">
        <f>+#REF!+#REF!+#REF!+#REF!+#REF!+#REF!+#REF!</f>
        <v>#REF!</v>
      </c>
      <c r="AK63" s="10" t="e">
        <f t="shared" si="118"/>
        <v>#REF!</v>
      </c>
      <c r="AL63" s="133" t="e">
        <f t="shared" si="119"/>
        <v>#REF!</v>
      </c>
      <c r="AM63" s="126"/>
      <c r="AN63" s="150" t="e">
        <f>+#REF!+#REF!+#REF!+#REF!+#REF!+#REF!+#REF!</f>
        <v>#REF!</v>
      </c>
      <c r="AO63" s="97" t="e">
        <f>+#REF!+#REF!+#REF!+#REF!+#REF!+#REF!+#REF!</f>
        <v>#REF!</v>
      </c>
      <c r="AP63" s="10" t="e">
        <f t="shared" si="120"/>
        <v>#REF!</v>
      </c>
      <c r="AQ63" s="133" t="e">
        <f t="shared" si="121"/>
        <v>#REF!</v>
      </c>
      <c r="AS63" s="150" t="e">
        <f>+#REF!</f>
        <v>#REF!</v>
      </c>
      <c r="AT63" s="97" t="e">
        <f>+#REF!</f>
        <v>#REF!</v>
      </c>
      <c r="AU63" s="10" t="e">
        <f t="shared" si="122"/>
        <v>#REF!</v>
      </c>
      <c r="AV63" s="133" t="e">
        <f t="shared" si="123"/>
        <v>#REF!</v>
      </c>
      <c r="AW63" s="126"/>
      <c r="AX63" s="150" t="e">
        <f>+#REF!</f>
        <v>#REF!</v>
      </c>
      <c r="AY63" s="97" t="e">
        <f>+#REF!</f>
        <v>#REF!</v>
      </c>
      <c r="AZ63" s="10" t="e">
        <f t="shared" si="124"/>
        <v>#REF!</v>
      </c>
      <c r="BA63" s="133" t="e">
        <f t="shared" si="125"/>
        <v>#REF!</v>
      </c>
      <c r="BC63" s="150" t="e">
        <f>#REF!+#REF!+#REF!+#REF!+#REF!</f>
        <v>#REF!</v>
      </c>
      <c r="BD63" s="150" t="e">
        <f>#REF!+#REF!+#REF!+#REF!+#REF!</f>
        <v>#REF!</v>
      </c>
      <c r="BE63" s="10" t="e">
        <f t="shared" si="126"/>
        <v>#REF!</v>
      </c>
      <c r="BF63" s="133" t="e">
        <f t="shared" si="127"/>
        <v>#REF!</v>
      </c>
      <c r="BG63" s="126"/>
      <c r="BH63" s="150" t="e">
        <f>#REF!+#REF!+#REF!+#REF!+#REF!</f>
        <v>#REF!</v>
      </c>
      <c r="BI63" s="97" t="e">
        <f t="shared" si="128"/>
        <v>#REF!</v>
      </c>
      <c r="BJ63" s="10" t="e">
        <f t="shared" si="129"/>
        <v>#REF!</v>
      </c>
      <c r="BK63" s="133" t="e">
        <f t="shared" si="130"/>
        <v>#REF!</v>
      </c>
      <c r="BM63" s="150" t="e">
        <f>#REF!+#REF!</f>
        <v>#REF!</v>
      </c>
      <c r="BN63" s="97" t="e">
        <f>#REF!+#REF!</f>
        <v>#REF!</v>
      </c>
      <c r="BO63" s="10" t="e">
        <f t="shared" si="131"/>
        <v>#REF!</v>
      </c>
      <c r="BP63" s="133" t="e">
        <f t="shared" si="132"/>
        <v>#REF!</v>
      </c>
      <c r="BQ63" s="126"/>
      <c r="BR63" s="150" t="e">
        <f>#REF!+#REF!</f>
        <v>#REF!</v>
      </c>
      <c r="BS63" s="97" t="e">
        <f t="shared" si="133"/>
        <v>#REF!</v>
      </c>
      <c r="BT63" s="10" t="e">
        <f t="shared" si="134"/>
        <v>#REF!</v>
      </c>
      <c r="BU63" s="133" t="e">
        <f t="shared" si="135"/>
        <v>#REF!</v>
      </c>
    </row>
    <row r="64" spans="1:73" outlineLevel="1">
      <c r="A64" s="8">
        <v>52900</v>
      </c>
      <c r="B64" s="4"/>
      <c r="C64" t="s">
        <v>211</v>
      </c>
      <c r="E64" s="165" t="e">
        <f t="shared" si="103"/>
        <v>#REF!</v>
      </c>
      <c r="F64" s="165" t="e">
        <f t="shared" si="103"/>
        <v>#REF!</v>
      </c>
      <c r="G64" s="166" t="e">
        <f t="shared" si="104"/>
        <v>#REF!</v>
      </c>
      <c r="H64" s="172" t="e">
        <f t="shared" si="105"/>
        <v>#REF!</v>
      </c>
      <c r="I64" s="126"/>
      <c r="J64" s="165" t="e">
        <f t="shared" si="106"/>
        <v>#REF!</v>
      </c>
      <c r="K64" s="166" t="e">
        <f t="shared" si="107"/>
        <v>#REF!</v>
      </c>
      <c r="L64" s="166" t="e">
        <f t="shared" si="108"/>
        <v>#REF!</v>
      </c>
      <c r="M64" s="133" t="e">
        <f t="shared" si="109"/>
        <v>#REF!</v>
      </c>
      <c r="O64" s="150" t="e">
        <f>+#REF!</f>
        <v>#REF!</v>
      </c>
      <c r="P64" s="97" t="e">
        <f>+#REF!</f>
        <v>#REF!</v>
      </c>
      <c r="Q64" s="10" t="e">
        <f t="shared" si="110"/>
        <v>#REF!</v>
      </c>
      <c r="R64" s="133" t="e">
        <f t="shared" si="111"/>
        <v>#REF!</v>
      </c>
      <c r="S64" s="126"/>
      <c r="T64" s="150" t="e">
        <f>+#REF!</f>
        <v>#REF!</v>
      </c>
      <c r="U64" s="97" t="e">
        <f>+#REF!</f>
        <v>#REF!</v>
      </c>
      <c r="V64" s="10" t="e">
        <f t="shared" si="112"/>
        <v>#REF!</v>
      </c>
      <c r="W64" s="133" t="e">
        <f t="shared" si="113"/>
        <v>#REF!</v>
      </c>
      <c r="Y64" s="150" t="e">
        <f>+#REF!</f>
        <v>#REF!</v>
      </c>
      <c r="Z64" s="97" t="e">
        <f>+#REF!</f>
        <v>#REF!</v>
      </c>
      <c r="AA64" s="10" t="e">
        <f t="shared" si="114"/>
        <v>#REF!</v>
      </c>
      <c r="AB64" s="133" t="e">
        <f t="shared" si="115"/>
        <v>#REF!</v>
      </c>
      <c r="AC64" s="126"/>
      <c r="AD64" s="150" t="e">
        <f>+#REF!</f>
        <v>#REF!</v>
      </c>
      <c r="AE64" s="97" t="e">
        <f>+#REF!</f>
        <v>#REF!</v>
      </c>
      <c r="AF64" s="10" t="e">
        <f t="shared" si="116"/>
        <v>#REF!</v>
      </c>
      <c r="AG64" s="133" t="e">
        <f t="shared" si="117"/>
        <v>#REF!</v>
      </c>
      <c r="AI64" s="150" t="e">
        <f>+#REF!+#REF!+#REF!+#REF!+#REF!+#REF!+#REF!</f>
        <v>#REF!</v>
      </c>
      <c r="AJ64" s="97" t="e">
        <f>+#REF!+#REF!+#REF!+#REF!+#REF!+#REF!+#REF!</f>
        <v>#REF!</v>
      </c>
      <c r="AK64" s="10" t="e">
        <f t="shared" si="118"/>
        <v>#REF!</v>
      </c>
      <c r="AL64" s="133" t="e">
        <f t="shared" si="119"/>
        <v>#REF!</v>
      </c>
      <c r="AM64" s="126"/>
      <c r="AN64" s="150" t="e">
        <f>+#REF!+#REF!+#REF!+#REF!+#REF!+#REF!+#REF!</f>
        <v>#REF!</v>
      </c>
      <c r="AO64" s="97" t="e">
        <f>+#REF!+#REF!+#REF!+#REF!+#REF!+#REF!+#REF!</f>
        <v>#REF!</v>
      </c>
      <c r="AP64" s="10" t="e">
        <f t="shared" si="120"/>
        <v>#REF!</v>
      </c>
      <c r="AQ64" s="133" t="e">
        <f t="shared" si="121"/>
        <v>#REF!</v>
      </c>
      <c r="AS64" s="150" t="e">
        <f>+#REF!</f>
        <v>#REF!</v>
      </c>
      <c r="AT64" s="97" t="e">
        <f>+#REF!</f>
        <v>#REF!</v>
      </c>
      <c r="AU64" s="10" t="e">
        <f t="shared" si="122"/>
        <v>#REF!</v>
      </c>
      <c r="AV64" s="133" t="e">
        <f t="shared" si="123"/>
        <v>#REF!</v>
      </c>
      <c r="AW64" s="126"/>
      <c r="AX64" s="150" t="e">
        <f>+#REF!</f>
        <v>#REF!</v>
      </c>
      <c r="AY64" s="97" t="e">
        <f>+#REF!</f>
        <v>#REF!</v>
      </c>
      <c r="AZ64" s="10" t="e">
        <f t="shared" si="124"/>
        <v>#REF!</v>
      </c>
      <c r="BA64" s="133" t="e">
        <f t="shared" si="125"/>
        <v>#REF!</v>
      </c>
      <c r="BC64" s="150" t="e">
        <f>#REF!+#REF!+#REF!+#REF!+#REF!</f>
        <v>#REF!</v>
      </c>
      <c r="BD64" s="150" t="e">
        <f>#REF!+#REF!+#REF!+#REF!+#REF!</f>
        <v>#REF!</v>
      </c>
      <c r="BE64" s="10" t="e">
        <f t="shared" si="126"/>
        <v>#REF!</v>
      </c>
      <c r="BF64" s="133" t="e">
        <f t="shared" si="127"/>
        <v>#REF!</v>
      </c>
      <c r="BG64" s="126"/>
      <c r="BH64" s="150" t="e">
        <f>#REF!+#REF!+#REF!+#REF!+#REF!</f>
        <v>#REF!</v>
      </c>
      <c r="BI64" s="97" t="e">
        <f t="shared" si="128"/>
        <v>#REF!</v>
      </c>
      <c r="BJ64" s="10" t="e">
        <f t="shared" si="129"/>
        <v>#REF!</v>
      </c>
      <c r="BK64" s="133" t="e">
        <f t="shared" si="130"/>
        <v>#REF!</v>
      </c>
      <c r="BM64" s="150" t="e">
        <f>#REF!+#REF!</f>
        <v>#REF!</v>
      </c>
      <c r="BN64" s="97" t="e">
        <f>#REF!+#REF!</f>
        <v>#REF!</v>
      </c>
      <c r="BO64" s="10" t="e">
        <f t="shared" si="131"/>
        <v>#REF!</v>
      </c>
      <c r="BP64" s="133" t="e">
        <f t="shared" si="132"/>
        <v>#REF!</v>
      </c>
      <c r="BQ64" s="126"/>
      <c r="BR64" s="150" t="e">
        <f>#REF!+#REF!</f>
        <v>#REF!</v>
      </c>
      <c r="BS64" s="97" t="e">
        <f t="shared" si="133"/>
        <v>#REF!</v>
      </c>
      <c r="BT64" s="10" t="e">
        <f t="shared" si="134"/>
        <v>#REF!</v>
      </c>
      <c r="BU64" s="133" t="e">
        <f t="shared" si="135"/>
        <v>#REF!</v>
      </c>
    </row>
    <row r="65" spans="1:73" outlineLevel="1">
      <c r="A65" s="8">
        <v>53000</v>
      </c>
      <c r="B65" s="4"/>
      <c r="C65" t="s">
        <v>212</v>
      </c>
      <c r="E65" s="165" t="e">
        <f t="shared" si="103"/>
        <v>#REF!</v>
      </c>
      <c r="F65" s="165" t="e">
        <f t="shared" si="103"/>
        <v>#REF!</v>
      </c>
      <c r="G65" s="166" t="e">
        <f t="shared" si="104"/>
        <v>#REF!</v>
      </c>
      <c r="H65" s="172" t="e">
        <f t="shared" si="105"/>
        <v>#REF!</v>
      </c>
      <c r="I65" s="126"/>
      <c r="J65" s="165" t="e">
        <f t="shared" si="106"/>
        <v>#REF!</v>
      </c>
      <c r="K65" s="166" t="e">
        <f t="shared" si="107"/>
        <v>#REF!</v>
      </c>
      <c r="L65" s="166" t="e">
        <f t="shared" si="108"/>
        <v>#REF!</v>
      </c>
      <c r="M65" s="133" t="e">
        <f t="shared" si="109"/>
        <v>#REF!</v>
      </c>
      <c r="O65" s="150" t="e">
        <f>+#REF!</f>
        <v>#REF!</v>
      </c>
      <c r="P65" s="97" t="e">
        <f>+#REF!</f>
        <v>#REF!</v>
      </c>
      <c r="Q65" s="10" t="e">
        <f t="shared" si="110"/>
        <v>#REF!</v>
      </c>
      <c r="R65" s="133" t="e">
        <f t="shared" si="111"/>
        <v>#REF!</v>
      </c>
      <c r="S65" s="126"/>
      <c r="T65" s="150" t="e">
        <f>+#REF!</f>
        <v>#REF!</v>
      </c>
      <c r="U65" s="97" t="e">
        <f>+#REF!</f>
        <v>#REF!</v>
      </c>
      <c r="V65" s="10" t="e">
        <f t="shared" si="112"/>
        <v>#REF!</v>
      </c>
      <c r="W65" s="133" t="e">
        <f t="shared" si="113"/>
        <v>#REF!</v>
      </c>
      <c r="Y65" s="150" t="e">
        <f>+#REF!</f>
        <v>#REF!</v>
      </c>
      <c r="Z65" s="97" t="e">
        <f>+#REF!</f>
        <v>#REF!</v>
      </c>
      <c r="AA65" s="10" t="e">
        <f t="shared" si="114"/>
        <v>#REF!</v>
      </c>
      <c r="AB65" s="133" t="e">
        <f t="shared" si="115"/>
        <v>#REF!</v>
      </c>
      <c r="AC65" s="126"/>
      <c r="AD65" s="150" t="e">
        <f>+#REF!</f>
        <v>#REF!</v>
      </c>
      <c r="AE65" s="97" t="e">
        <f>+#REF!</f>
        <v>#REF!</v>
      </c>
      <c r="AF65" s="10" t="e">
        <f t="shared" si="116"/>
        <v>#REF!</v>
      </c>
      <c r="AG65" s="133" t="e">
        <f t="shared" si="117"/>
        <v>#REF!</v>
      </c>
      <c r="AI65" s="150" t="e">
        <f>+#REF!+#REF!+#REF!+#REF!+#REF!+#REF!+#REF!</f>
        <v>#REF!</v>
      </c>
      <c r="AJ65" s="97" t="e">
        <f>+#REF!+#REF!+#REF!+#REF!+#REF!+#REF!+#REF!</f>
        <v>#REF!</v>
      </c>
      <c r="AK65" s="10" t="e">
        <f t="shared" si="118"/>
        <v>#REF!</v>
      </c>
      <c r="AL65" s="133" t="e">
        <f t="shared" si="119"/>
        <v>#REF!</v>
      </c>
      <c r="AM65" s="126"/>
      <c r="AN65" s="150" t="e">
        <f>+#REF!+#REF!+#REF!+#REF!+#REF!+#REF!+#REF!</f>
        <v>#REF!</v>
      </c>
      <c r="AO65" s="97" t="e">
        <f>+#REF!+#REF!+#REF!+#REF!+#REF!+#REF!+#REF!</f>
        <v>#REF!</v>
      </c>
      <c r="AP65" s="10" t="e">
        <f t="shared" si="120"/>
        <v>#REF!</v>
      </c>
      <c r="AQ65" s="133" t="e">
        <f t="shared" si="121"/>
        <v>#REF!</v>
      </c>
      <c r="AS65" s="150" t="e">
        <f>+#REF!</f>
        <v>#REF!</v>
      </c>
      <c r="AT65" s="97" t="e">
        <f>+#REF!</f>
        <v>#REF!</v>
      </c>
      <c r="AU65" s="10" t="e">
        <f t="shared" si="122"/>
        <v>#REF!</v>
      </c>
      <c r="AV65" s="133" t="e">
        <f t="shared" si="123"/>
        <v>#REF!</v>
      </c>
      <c r="AW65" s="126"/>
      <c r="AX65" s="150" t="e">
        <f>+#REF!</f>
        <v>#REF!</v>
      </c>
      <c r="AY65" s="97" t="e">
        <f>+#REF!</f>
        <v>#REF!</v>
      </c>
      <c r="AZ65" s="10" t="e">
        <f t="shared" si="124"/>
        <v>#REF!</v>
      </c>
      <c r="BA65" s="133" t="e">
        <f t="shared" si="125"/>
        <v>#REF!</v>
      </c>
      <c r="BC65" s="150" t="e">
        <f>#REF!+#REF!+#REF!+#REF!+#REF!</f>
        <v>#REF!</v>
      </c>
      <c r="BD65" s="150" t="e">
        <f>#REF!+#REF!+#REF!+#REF!+#REF!</f>
        <v>#REF!</v>
      </c>
      <c r="BE65" s="10" t="e">
        <f t="shared" si="126"/>
        <v>#REF!</v>
      </c>
      <c r="BF65" s="133" t="e">
        <f t="shared" si="127"/>
        <v>#REF!</v>
      </c>
      <c r="BG65" s="126"/>
      <c r="BH65" s="150" t="e">
        <f>#REF!+#REF!+#REF!+#REF!+#REF!</f>
        <v>#REF!</v>
      </c>
      <c r="BI65" s="97" t="e">
        <f t="shared" si="128"/>
        <v>#REF!</v>
      </c>
      <c r="BJ65" s="10" t="e">
        <f t="shared" si="129"/>
        <v>#REF!</v>
      </c>
      <c r="BK65" s="133" t="e">
        <f t="shared" si="130"/>
        <v>#REF!</v>
      </c>
      <c r="BM65" s="150" t="e">
        <f>#REF!+#REF!</f>
        <v>#REF!</v>
      </c>
      <c r="BN65" s="97" t="e">
        <f>#REF!+#REF!</f>
        <v>#REF!</v>
      </c>
      <c r="BO65" s="10" t="e">
        <f t="shared" si="131"/>
        <v>#REF!</v>
      </c>
      <c r="BP65" s="133" t="e">
        <f t="shared" si="132"/>
        <v>#REF!</v>
      </c>
      <c r="BQ65" s="126"/>
      <c r="BR65" s="150" t="e">
        <f>#REF!+#REF!</f>
        <v>#REF!</v>
      </c>
      <c r="BS65" s="97" t="e">
        <f t="shared" si="133"/>
        <v>#REF!</v>
      </c>
      <c r="BT65" s="10" t="e">
        <f t="shared" si="134"/>
        <v>#REF!</v>
      </c>
      <c r="BU65" s="133" t="e">
        <f t="shared" si="135"/>
        <v>#REF!</v>
      </c>
    </row>
    <row r="66" spans="1:73" outlineLevel="1">
      <c r="A66" s="8">
        <v>53050</v>
      </c>
      <c r="B66" s="4"/>
      <c r="C66" t="s">
        <v>213</v>
      </c>
      <c r="E66" s="165" t="e">
        <f t="shared" si="103"/>
        <v>#REF!</v>
      </c>
      <c r="F66" s="165" t="e">
        <f t="shared" si="103"/>
        <v>#REF!</v>
      </c>
      <c r="G66" s="166" t="e">
        <f t="shared" si="104"/>
        <v>#REF!</v>
      </c>
      <c r="H66" s="172" t="e">
        <f t="shared" si="105"/>
        <v>#REF!</v>
      </c>
      <c r="I66" s="126"/>
      <c r="J66" s="165" t="e">
        <f t="shared" si="106"/>
        <v>#REF!</v>
      </c>
      <c r="K66" s="166" t="e">
        <f t="shared" si="107"/>
        <v>#REF!</v>
      </c>
      <c r="L66" s="166" t="e">
        <f t="shared" si="108"/>
        <v>#REF!</v>
      </c>
      <c r="M66" s="133" t="e">
        <f t="shared" si="109"/>
        <v>#REF!</v>
      </c>
      <c r="O66" s="150" t="e">
        <f>+#REF!</f>
        <v>#REF!</v>
      </c>
      <c r="P66" s="97" t="e">
        <f>+#REF!</f>
        <v>#REF!</v>
      </c>
      <c r="Q66" s="10" t="e">
        <f t="shared" si="110"/>
        <v>#REF!</v>
      </c>
      <c r="R66" s="133" t="e">
        <f t="shared" si="111"/>
        <v>#REF!</v>
      </c>
      <c r="S66" s="126"/>
      <c r="T66" s="150" t="e">
        <f>+#REF!</f>
        <v>#REF!</v>
      </c>
      <c r="U66" s="97" t="e">
        <f>+#REF!</f>
        <v>#REF!</v>
      </c>
      <c r="V66" s="10" t="e">
        <f t="shared" si="112"/>
        <v>#REF!</v>
      </c>
      <c r="W66" s="133" t="e">
        <f t="shared" si="113"/>
        <v>#REF!</v>
      </c>
      <c r="Y66" s="150" t="e">
        <f>+#REF!</f>
        <v>#REF!</v>
      </c>
      <c r="Z66" s="97" t="e">
        <f>+#REF!</f>
        <v>#REF!</v>
      </c>
      <c r="AA66" s="10" t="e">
        <f t="shared" si="114"/>
        <v>#REF!</v>
      </c>
      <c r="AB66" s="133" t="e">
        <f t="shared" si="115"/>
        <v>#REF!</v>
      </c>
      <c r="AC66" s="126"/>
      <c r="AD66" s="150" t="e">
        <f>+#REF!</f>
        <v>#REF!</v>
      </c>
      <c r="AE66" s="97" t="e">
        <f>+#REF!</f>
        <v>#REF!</v>
      </c>
      <c r="AF66" s="10" t="e">
        <f t="shared" si="116"/>
        <v>#REF!</v>
      </c>
      <c r="AG66" s="133" t="e">
        <f t="shared" si="117"/>
        <v>#REF!</v>
      </c>
      <c r="AI66" s="150" t="e">
        <f>+#REF!+#REF!+#REF!+#REF!+#REF!+#REF!+#REF!</f>
        <v>#REF!</v>
      </c>
      <c r="AJ66" s="97" t="e">
        <f>+#REF!+#REF!+#REF!+#REF!+#REF!+#REF!+#REF!</f>
        <v>#REF!</v>
      </c>
      <c r="AK66" s="10" t="e">
        <f t="shared" si="118"/>
        <v>#REF!</v>
      </c>
      <c r="AL66" s="133" t="e">
        <f t="shared" si="119"/>
        <v>#REF!</v>
      </c>
      <c r="AM66" s="126"/>
      <c r="AN66" s="150" t="e">
        <f>+#REF!+#REF!+#REF!+#REF!+#REF!+#REF!+#REF!</f>
        <v>#REF!</v>
      </c>
      <c r="AO66" s="97" t="e">
        <f>+#REF!+#REF!+#REF!+#REF!+#REF!+#REF!+#REF!</f>
        <v>#REF!</v>
      </c>
      <c r="AP66" s="10" t="e">
        <f t="shared" si="120"/>
        <v>#REF!</v>
      </c>
      <c r="AQ66" s="133" t="e">
        <f t="shared" si="121"/>
        <v>#REF!</v>
      </c>
      <c r="AS66" s="150" t="e">
        <f>+#REF!</f>
        <v>#REF!</v>
      </c>
      <c r="AT66" s="97" t="e">
        <f>+#REF!</f>
        <v>#REF!</v>
      </c>
      <c r="AU66" s="10" t="e">
        <f t="shared" si="122"/>
        <v>#REF!</v>
      </c>
      <c r="AV66" s="133" t="e">
        <f t="shared" si="123"/>
        <v>#REF!</v>
      </c>
      <c r="AW66" s="126"/>
      <c r="AX66" s="150" t="e">
        <f>+#REF!</f>
        <v>#REF!</v>
      </c>
      <c r="AY66" s="97" t="e">
        <f>+#REF!</f>
        <v>#REF!</v>
      </c>
      <c r="AZ66" s="10" t="e">
        <f t="shared" si="124"/>
        <v>#REF!</v>
      </c>
      <c r="BA66" s="133" t="e">
        <f t="shared" si="125"/>
        <v>#REF!</v>
      </c>
      <c r="BC66" s="150" t="e">
        <f>#REF!+#REF!+#REF!+#REF!+#REF!</f>
        <v>#REF!</v>
      </c>
      <c r="BD66" s="150" t="e">
        <f>#REF!+#REF!+#REF!+#REF!+#REF!</f>
        <v>#REF!</v>
      </c>
      <c r="BE66" s="10" t="e">
        <f t="shared" si="126"/>
        <v>#REF!</v>
      </c>
      <c r="BF66" s="133" t="e">
        <f t="shared" si="127"/>
        <v>#REF!</v>
      </c>
      <c r="BG66" s="126"/>
      <c r="BH66" s="150" t="e">
        <f>#REF!+#REF!+#REF!+#REF!+#REF!</f>
        <v>#REF!</v>
      </c>
      <c r="BI66" s="97" t="e">
        <f t="shared" si="128"/>
        <v>#REF!</v>
      </c>
      <c r="BJ66" s="10" t="e">
        <f t="shared" si="129"/>
        <v>#REF!</v>
      </c>
      <c r="BK66" s="133" t="e">
        <f t="shared" si="130"/>
        <v>#REF!</v>
      </c>
      <c r="BM66" s="150" t="e">
        <f>#REF!+#REF!</f>
        <v>#REF!</v>
      </c>
      <c r="BN66" s="97" t="e">
        <f>#REF!+#REF!</f>
        <v>#REF!</v>
      </c>
      <c r="BO66" s="10" t="e">
        <f t="shared" si="131"/>
        <v>#REF!</v>
      </c>
      <c r="BP66" s="133" t="e">
        <f t="shared" si="132"/>
        <v>#REF!</v>
      </c>
      <c r="BQ66" s="126"/>
      <c r="BR66" s="150" t="e">
        <f>#REF!+#REF!</f>
        <v>#REF!</v>
      </c>
      <c r="BS66" s="97" t="e">
        <f t="shared" si="133"/>
        <v>#REF!</v>
      </c>
      <c r="BT66" s="10" t="e">
        <f t="shared" si="134"/>
        <v>#REF!</v>
      </c>
      <c r="BU66" s="133" t="e">
        <f t="shared" si="135"/>
        <v>#REF!</v>
      </c>
    </row>
    <row r="67" spans="1:73" outlineLevel="1">
      <c r="A67" s="8">
        <v>53100</v>
      </c>
      <c r="B67" s="4"/>
      <c r="C67" t="s">
        <v>134</v>
      </c>
      <c r="E67" s="165" t="e">
        <f t="shared" si="103"/>
        <v>#REF!</v>
      </c>
      <c r="F67" s="165" t="e">
        <f t="shared" si="103"/>
        <v>#REF!</v>
      </c>
      <c r="G67" s="166" t="e">
        <f t="shared" si="104"/>
        <v>#REF!</v>
      </c>
      <c r="H67" s="172" t="e">
        <f t="shared" si="105"/>
        <v>#REF!</v>
      </c>
      <c r="I67" s="126"/>
      <c r="J67" s="165" t="e">
        <f t="shared" si="106"/>
        <v>#REF!</v>
      </c>
      <c r="K67" s="166" t="e">
        <f t="shared" si="107"/>
        <v>#REF!</v>
      </c>
      <c r="L67" s="166" t="e">
        <f t="shared" si="108"/>
        <v>#REF!</v>
      </c>
      <c r="M67" s="133" t="e">
        <f t="shared" si="109"/>
        <v>#REF!</v>
      </c>
      <c r="O67" s="150" t="e">
        <f>+#REF!</f>
        <v>#REF!</v>
      </c>
      <c r="P67" s="97" t="e">
        <f>+#REF!</f>
        <v>#REF!</v>
      </c>
      <c r="Q67" s="10" t="e">
        <f t="shared" si="110"/>
        <v>#REF!</v>
      </c>
      <c r="R67" s="133" t="e">
        <f t="shared" si="111"/>
        <v>#REF!</v>
      </c>
      <c r="S67" s="126"/>
      <c r="T67" s="150" t="e">
        <f>+#REF!</f>
        <v>#REF!</v>
      </c>
      <c r="U67" s="97" t="e">
        <f>+#REF!</f>
        <v>#REF!</v>
      </c>
      <c r="V67" s="10" t="e">
        <f t="shared" si="112"/>
        <v>#REF!</v>
      </c>
      <c r="W67" s="133" t="e">
        <f t="shared" si="113"/>
        <v>#REF!</v>
      </c>
      <c r="Y67" s="150" t="e">
        <f>+#REF!</f>
        <v>#REF!</v>
      </c>
      <c r="Z67" s="97" t="e">
        <f>+#REF!</f>
        <v>#REF!</v>
      </c>
      <c r="AA67" s="10" t="e">
        <f t="shared" si="114"/>
        <v>#REF!</v>
      </c>
      <c r="AB67" s="133" t="e">
        <f t="shared" si="115"/>
        <v>#REF!</v>
      </c>
      <c r="AC67" s="126"/>
      <c r="AD67" s="150" t="e">
        <f>+#REF!</f>
        <v>#REF!</v>
      </c>
      <c r="AE67" s="97" t="e">
        <f>+#REF!</f>
        <v>#REF!</v>
      </c>
      <c r="AF67" s="10" t="e">
        <f t="shared" si="116"/>
        <v>#REF!</v>
      </c>
      <c r="AG67" s="133" t="e">
        <f t="shared" si="117"/>
        <v>#REF!</v>
      </c>
      <c r="AI67" s="150" t="e">
        <f>+#REF!+#REF!+#REF!+#REF!+#REF!+#REF!+#REF!</f>
        <v>#REF!</v>
      </c>
      <c r="AJ67" s="97" t="e">
        <f>+#REF!+#REF!+#REF!+#REF!+#REF!+#REF!+#REF!</f>
        <v>#REF!</v>
      </c>
      <c r="AK67" s="10" t="e">
        <f t="shared" si="118"/>
        <v>#REF!</v>
      </c>
      <c r="AL67" s="133" t="e">
        <f t="shared" si="119"/>
        <v>#REF!</v>
      </c>
      <c r="AM67" s="126"/>
      <c r="AN67" s="150" t="e">
        <f>+#REF!+#REF!+#REF!+#REF!+#REF!+#REF!+#REF!</f>
        <v>#REF!</v>
      </c>
      <c r="AO67" s="97" t="e">
        <f>+#REF!+#REF!+#REF!+#REF!+#REF!+#REF!+#REF!</f>
        <v>#REF!</v>
      </c>
      <c r="AP67" s="10" t="e">
        <f t="shared" si="120"/>
        <v>#REF!</v>
      </c>
      <c r="AQ67" s="133" t="e">
        <f t="shared" si="121"/>
        <v>#REF!</v>
      </c>
      <c r="AS67" s="150" t="e">
        <f>+#REF!</f>
        <v>#REF!</v>
      </c>
      <c r="AT67" s="97" t="e">
        <f>+#REF!</f>
        <v>#REF!</v>
      </c>
      <c r="AU67" s="10" t="e">
        <f t="shared" si="122"/>
        <v>#REF!</v>
      </c>
      <c r="AV67" s="133" t="e">
        <f t="shared" si="123"/>
        <v>#REF!</v>
      </c>
      <c r="AW67" s="126"/>
      <c r="AX67" s="150" t="e">
        <f>+#REF!</f>
        <v>#REF!</v>
      </c>
      <c r="AY67" s="97" t="e">
        <f>+#REF!</f>
        <v>#REF!</v>
      </c>
      <c r="AZ67" s="10" t="e">
        <f t="shared" si="124"/>
        <v>#REF!</v>
      </c>
      <c r="BA67" s="133" t="e">
        <f t="shared" si="125"/>
        <v>#REF!</v>
      </c>
      <c r="BC67" s="150" t="e">
        <f>#REF!+#REF!+#REF!+#REF!+#REF!</f>
        <v>#REF!</v>
      </c>
      <c r="BD67" s="150" t="e">
        <f>#REF!+#REF!+#REF!+#REF!+#REF!</f>
        <v>#REF!</v>
      </c>
      <c r="BE67" s="10" t="e">
        <f t="shared" si="126"/>
        <v>#REF!</v>
      </c>
      <c r="BF67" s="133" t="e">
        <f t="shared" si="127"/>
        <v>#REF!</v>
      </c>
      <c r="BG67" s="126"/>
      <c r="BH67" s="150" t="e">
        <f>#REF!+#REF!+#REF!+#REF!+#REF!</f>
        <v>#REF!</v>
      </c>
      <c r="BI67" s="97" t="e">
        <f t="shared" si="128"/>
        <v>#REF!</v>
      </c>
      <c r="BJ67" s="10" t="e">
        <f t="shared" si="129"/>
        <v>#REF!</v>
      </c>
      <c r="BK67" s="133" t="e">
        <f t="shared" si="130"/>
        <v>#REF!</v>
      </c>
      <c r="BM67" s="150" t="e">
        <f>#REF!+#REF!</f>
        <v>#REF!</v>
      </c>
      <c r="BN67" s="97" t="e">
        <f>#REF!+#REF!</f>
        <v>#REF!</v>
      </c>
      <c r="BO67" s="10" t="e">
        <f t="shared" si="131"/>
        <v>#REF!</v>
      </c>
      <c r="BP67" s="133" t="e">
        <f t="shared" si="132"/>
        <v>#REF!</v>
      </c>
      <c r="BQ67" s="126"/>
      <c r="BR67" s="150" t="e">
        <f>#REF!+#REF!</f>
        <v>#REF!</v>
      </c>
      <c r="BS67" s="97" t="e">
        <f t="shared" si="133"/>
        <v>#REF!</v>
      </c>
      <c r="BT67" s="10" t="e">
        <f t="shared" si="134"/>
        <v>#REF!</v>
      </c>
      <c r="BU67" s="133" t="e">
        <f t="shared" si="135"/>
        <v>#REF!</v>
      </c>
    </row>
    <row r="68" spans="1:73" outlineLevel="1">
      <c r="A68" s="8">
        <v>53200</v>
      </c>
      <c r="B68" s="4"/>
      <c r="C68" t="s">
        <v>32</v>
      </c>
      <c r="E68" s="165" t="e">
        <f t="shared" si="103"/>
        <v>#REF!</v>
      </c>
      <c r="F68" s="165" t="e">
        <f t="shared" si="103"/>
        <v>#REF!</v>
      </c>
      <c r="G68" s="166" t="e">
        <f>+F68-E68</f>
        <v>#REF!</v>
      </c>
      <c r="H68" s="172" t="e">
        <f>IF(E68+F68=0,0,IF(E68=0,"    100.0%",IF(G68=0,"      0.0%",+G68/E68)))</f>
        <v>#REF!</v>
      </c>
      <c r="I68" s="126"/>
      <c r="J68" s="165" t="e">
        <f t="shared" si="106"/>
        <v>#REF!</v>
      </c>
      <c r="K68" s="166" t="e">
        <f t="shared" si="107"/>
        <v>#REF!</v>
      </c>
      <c r="L68" s="166" t="e">
        <f>+K68-J68</f>
        <v>#REF!</v>
      </c>
      <c r="M68" s="133" t="e">
        <f>IF(J68+K68=0,0,IF(J68=0,"    100.0%",IF(L68=0,"      0.0%",+L68/J68)))</f>
        <v>#REF!</v>
      </c>
      <c r="O68" s="150" t="e">
        <f>+#REF!</f>
        <v>#REF!</v>
      </c>
      <c r="P68" s="97" t="e">
        <f>+#REF!</f>
        <v>#REF!</v>
      </c>
      <c r="Q68" s="10" t="e">
        <f>+P68-O68</f>
        <v>#REF!</v>
      </c>
      <c r="R68" s="133" t="e">
        <f>IF(O68+P68=0,0,IF(O68=0,"    100.0%",IF(Q68=0,"      0.0%",+Q68/O68)))</f>
        <v>#REF!</v>
      </c>
      <c r="S68" s="126"/>
      <c r="T68" s="150" t="e">
        <f>+#REF!</f>
        <v>#REF!</v>
      </c>
      <c r="U68" s="97" t="e">
        <f>+#REF!</f>
        <v>#REF!</v>
      </c>
      <c r="V68" s="10" t="e">
        <f>+U68-T68</f>
        <v>#REF!</v>
      </c>
      <c r="W68" s="133" t="e">
        <f>IF(T68+U68=0,0,IF(T68=0,"    100.0%",IF(V68=0,"      0.0%",+V68/T68)))</f>
        <v>#REF!</v>
      </c>
      <c r="Y68" s="150" t="e">
        <f>+#REF!</f>
        <v>#REF!</v>
      </c>
      <c r="Z68" s="97" t="e">
        <f>+#REF!</f>
        <v>#REF!</v>
      </c>
      <c r="AA68" s="10" t="e">
        <f>+Z68-Y68</f>
        <v>#REF!</v>
      </c>
      <c r="AB68" s="133" t="e">
        <f>IF(Y68+Z68=0,0,IF(Y68=0,"    100.0%",IF(AA68=0,"      0.0%",+AA68/Y68)))</f>
        <v>#REF!</v>
      </c>
      <c r="AC68" s="126"/>
      <c r="AD68" s="150" t="e">
        <f>+#REF!</f>
        <v>#REF!</v>
      </c>
      <c r="AE68" s="97" t="e">
        <f>+#REF!</f>
        <v>#REF!</v>
      </c>
      <c r="AF68" s="10" t="e">
        <f>+AE68-AD68</f>
        <v>#REF!</v>
      </c>
      <c r="AG68" s="133" t="e">
        <f>IF(AD68+AE68=0,0,IF(AD68=0,"    100.0%",IF(AF68=0,"      0.0%",+AF68/AD68)))</f>
        <v>#REF!</v>
      </c>
      <c r="AI68" s="150" t="e">
        <f>+#REF!+#REF!+#REF!+#REF!+#REF!+#REF!+#REF!</f>
        <v>#REF!</v>
      </c>
      <c r="AJ68" s="97" t="e">
        <f>+#REF!+#REF!+#REF!+#REF!+#REF!+#REF!+#REF!</f>
        <v>#REF!</v>
      </c>
      <c r="AK68" s="10" t="e">
        <f>+AJ68-AI68</f>
        <v>#REF!</v>
      </c>
      <c r="AL68" s="133" t="e">
        <f>IF(AI68+AJ68=0,0,IF(AI68=0,"    100.0%",IF(AK68=0,"      0.0%",+AK68/AI68)))</f>
        <v>#REF!</v>
      </c>
      <c r="AM68" s="126"/>
      <c r="AN68" s="150" t="e">
        <f>+#REF!+#REF!+#REF!+#REF!+#REF!+#REF!+#REF!</f>
        <v>#REF!</v>
      </c>
      <c r="AO68" s="97" t="e">
        <f>+#REF!+#REF!+#REF!+#REF!+#REF!+#REF!+#REF!</f>
        <v>#REF!</v>
      </c>
      <c r="AP68" s="10" t="e">
        <f>+AO68-AN68</f>
        <v>#REF!</v>
      </c>
      <c r="AQ68" s="133" t="e">
        <f>IF(AN68+AO68=0,0,IF(AN68=0,"    100.0%",IF(AP68=0,"      0.0%",+AP68/AN68)))</f>
        <v>#REF!</v>
      </c>
      <c r="AS68" s="150" t="e">
        <f>+#REF!</f>
        <v>#REF!</v>
      </c>
      <c r="AT68" s="97" t="e">
        <f>+#REF!</f>
        <v>#REF!</v>
      </c>
      <c r="AU68" s="10" t="e">
        <f>+AT68-AS68</f>
        <v>#REF!</v>
      </c>
      <c r="AV68" s="133" t="e">
        <f>IF(AS68+AT68=0,0,IF(AS68=0,"    100.0%",IF(AU68=0,"      0.0%",+AU68/AS68)))</f>
        <v>#REF!</v>
      </c>
      <c r="AW68" s="126"/>
      <c r="AX68" s="150" t="e">
        <f>+#REF!</f>
        <v>#REF!</v>
      </c>
      <c r="AY68" s="97" t="e">
        <f>+#REF!</f>
        <v>#REF!</v>
      </c>
      <c r="AZ68" s="10" t="e">
        <f>+AY68-AX68</f>
        <v>#REF!</v>
      </c>
      <c r="BA68" s="133" t="e">
        <f>IF(AX68+AY68=0,0,IF(AX68=0,"    100.0%",IF(AZ68=0,"      0.0%",+AZ68/AX68)))</f>
        <v>#REF!</v>
      </c>
      <c r="BC68" s="150" t="e">
        <f>#REF!+#REF!+#REF!+#REF!+#REF!</f>
        <v>#REF!</v>
      </c>
      <c r="BD68" s="150" t="e">
        <f>#REF!+#REF!+#REF!+#REF!+#REF!</f>
        <v>#REF!</v>
      </c>
      <c r="BE68" s="10" t="e">
        <f>+BD68-BC68</f>
        <v>#REF!</v>
      </c>
      <c r="BF68" s="133" t="e">
        <f>IF(BC68+BD68=0,0,IF(BC68=0,"    100.0%",IF(BE68=0,"      0.0%",+BE68/BC68)))</f>
        <v>#REF!</v>
      </c>
      <c r="BG68" s="126"/>
      <c r="BH68" s="150" t="e">
        <f>#REF!+#REF!+#REF!+#REF!+#REF!</f>
        <v>#REF!</v>
      </c>
      <c r="BI68" s="97" t="e">
        <f t="shared" si="128"/>
        <v>#REF!</v>
      </c>
      <c r="BJ68" s="10" t="e">
        <f>+BI68-BH68</f>
        <v>#REF!</v>
      </c>
      <c r="BK68" s="133" t="e">
        <f>IF(BH68+BI68=0,0,IF(BH68=0,"    100.0%",IF(BJ68=0,"      0.0%",+BJ68/BH68)))</f>
        <v>#REF!</v>
      </c>
      <c r="BM68" s="150" t="e">
        <f>#REF!+#REF!</f>
        <v>#REF!</v>
      </c>
      <c r="BN68" s="97" t="e">
        <f>#REF!+#REF!</f>
        <v>#REF!</v>
      </c>
      <c r="BO68" s="10" t="e">
        <f>+BN68-BM68</f>
        <v>#REF!</v>
      </c>
      <c r="BP68" s="133" t="e">
        <f>IF(BM68+BN68=0,0,IF(BM68=0,"    100.0%",IF(BO68=0,"      0.0%",+BO68/BM68)))</f>
        <v>#REF!</v>
      </c>
      <c r="BQ68" s="126"/>
      <c r="BR68" s="150" t="e">
        <f>#REF!+#REF!</f>
        <v>#REF!</v>
      </c>
      <c r="BS68" s="97" t="e">
        <f t="shared" si="133"/>
        <v>#REF!</v>
      </c>
      <c r="BT68" s="10" t="e">
        <f>+BS68-BR68</f>
        <v>#REF!</v>
      </c>
      <c r="BU68" s="133" t="e">
        <f>IF(BR68+BS68=0,0,IF(BR68=0,"    100.0%",IF(BT68=0,"      0.0%",+BT68/BR68)))</f>
        <v>#REF!</v>
      </c>
    </row>
    <row r="69" spans="1:73" outlineLevel="1">
      <c r="A69" s="8">
        <v>53310</v>
      </c>
      <c r="B69" s="4"/>
      <c r="C69" t="s">
        <v>139</v>
      </c>
      <c r="E69" s="165" t="e">
        <f t="shared" si="103"/>
        <v>#REF!</v>
      </c>
      <c r="F69" s="165" t="e">
        <f t="shared" si="103"/>
        <v>#REF!</v>
      </c>
      <c r="G69" s="166" t="e">
        <f t="shared" si="104"/>
        <v>#REF!</v>
      </c>
      <c r="H69" s="172" t="e">
        <f t="shared" si="105"/>
        <v>#REF!</v>
      </c>
      <c r="I69" s="126"/>
      <c r="J69" s="165" t="e">
        <f t="shared" si="106"/>
        <v>#REF!</v>
      </c>
      <c r="K69" s="166" t="e">
        <f t="shared" si="107"/>
        <v>#REF!</v>
      </c>
      <c r="L69" s="166" t="e">
        <f t="shared" si="108"/>
        <v>#REF!</v>
      </c>
      <c r="M69" s="133" t="e">
        <f t="shared" si="109"/>
        <v>#REF!</v>
      </c>
      <c r="O69" s="150" t="e">
        <f>+#REF!</f>
        <v>#REF!</v>
      </c>
      <c r="P69" s="97" t="e">
        <f>+#REF!</f>
        <v>#REF!</v>
      </c>
      <c r="Q69" s="10" t="e">
        <f t="shared" si="110"/>
        <v>#REF!</v>
      </c>
      <c r="R69" s="133" t="e">
        <f t="shared" si="111"/>
        <v>#REF!</v>
      </c>
      <c r="S69" s="126"/>
      <c r="T69" s="150" t="e">
        <f>+#REF!</f>
        <v>#REF!</v>
      </c>
      <c r="U69" s="97" t="e">
        <f>+#REF!</f>
        <v>#REF!</v>
      </c>
      <c r="V69" s="10" t="e">
        <f t="shared" si="112"/>
        <v>#REF!</v>
      </c>
      <c r="W69" s="133" t="e">
        <f t="shared" si="113"/>
        <v>#REF!</v>
      </c>
      <c r="Y69" s="150" t="e">
        <f>+#REF!</f>
        <v>#REF!</v>
      </c>
      <c r="Z69" s="97" t="e">
        <f>+#REF!</f>
        <v>#REF!</v>
      </c>
      <c r="AA69" s="10" t="e">
        <f t="shared" si="114"/>
        <v>#REF!</v>
      </c>
      <c r="AB69" s="133" t="e">
        <f t="shared" si="115"/>
        <v>#REF!</v>
      </c>
      <c r="AC69" s="126"/>
      <c r="AD69" s="150" t="e">
        <f>+#REF!</f>
        <v>#REF!</v>
      </c>
      <c r="AE69" s="97" t="e">
        <f>+#REF!</f>
        <v>#REF!</v>
      </c>
      <c r="AF69" s="10" t="e">
        <f t="shared" si="116"/>
        <v>#REF!</v>
      </c>
      <c r="AG69" s="133" t="e">
        <f t="shared" si="117"/>
        <v>#REF!</v>
      </c>
      <c r="AI69" s="150" t="e">
        <f>+#REF!+#REF!+#REF!+#REF!+#REF!+#REF!+#REF!</f>
        <v>#REF!</v>
      </c>
      <c r="AJ69" s="97" t="e">
        <f>+#REF!+#REF!+#REF!+#REF!+#REF!+#REF!+#REF!</f>
        <v>#REF!</v>
      </c>
      <c r="AK69" s="10" t="e">
        <f t="shared" si="118"/>
        <v>#REF!</v>
      </c>
      <c r="AL69" s="133" t="e">
        <f t="shared" si="119"/>
        <v>#REF!</v>
      </c>
      <c r="AM69" s="126"/>
      <c r="AN69" s="150" t="e">
        <f>+#REF!+#REF!+#REF!+#REF!+#REF!+#REF!+#REF!</f>
        <v>#REF!</v>
      </c>
      <c r="AO69" s="97" t="e">
        <f>+#REF!+#REF!+#REF!+#REF!+#REF!+#REF!+#REF!</f>
        <v>#REF!</v>
      </c>
      <c r="AP69" s="10" t="e">
        <f t="shared" si="120"/>
        <v>#REF!</v>
      </c>
      <c r="AQ69" s="133" t="e">
        <f t="shared" si="121"/>
        <v>#REF!</v>
      </c>
      <c r="AS69" s="150" t="e">
        <f>+#REF!</f>
        <v>#REF!</v>
      </c>
      <c r="AT69" s="97" t="e">
        <f>+#REF!</f>
        <v>#REF!</v>
      </c>
      <c r="AU69" s="10" t="e">
        <f t="shared" ref="AU69:AU133" si="136">+AT69-AS69</f>
        <v>#REF!</v>
      </c>
      <c r="AV69" s="133" t="e">
        <f t="shared" ref="AV69:AV133" si="137">IF(AS69+AT69=0,0,IF(AS69=0,"    100.0%",IF(AU69=0,"      0.0%",+AU69/AS69)))</f>
        <v>#REF!</v>
      </c>
      <c r="AW69" s="126"/>
      <c r="AX69" s="150" t="e">
        <f>+#REF!</f>
        <v>#REF!</v>
      </c>
      <c r="AY69" s="97" t="e">
        <f>+#REF!</f>
        <v>#REF!</v>
      </c>
      <c r="AZ69" s="10" t="e">
        <f t="shared" ref="AZ69:AZ133" si="138">+AY69-AX69</f>
        <v>#REF!</v>
      </c>
      <c r="BA69" s="133" t="e">
        <f t="shared" ref="BA69:BA133" si="139">IF(AX69+AY69=0,0,IF(AX69=0,"    100.0%",IF(AZ69=0,"      0.0%",+AZ69/AX69)))</f>
        <v>#REF!</v>
      </c>
      <c r="BC69" s="150" t="e">
        <f>#REF!+#REF!+#REF!+#REF!+#REF!</f>
        <v>#REF!</v>
      </c>
      <c r="BD69" s="150" t="e">
        <f>#REF!+#REF!+#REF!+#REF!+#REF!</f>
        <v>#REF!</v>
      </c>
      <c r="BE69" s="10" t="e">
        <f t="shared" ref="BE69:BE85" si="140">+BD69-BC69</f>
        <v>#REF!</v>
      </c>
      <c r="BF69" s="133" t="e">
        <f t="shared" ref="BF69:BF85" si="141">IF(BC69+BD69=0,0,IF(BC69=0,"    100.0%",IF(BE69=0,"      0.0%",+BE69/BC69)))</f>
        <v>#REF!</v>
      </c>
      <c r="BG69" s="126"/>
      <c r="BH69" s="150" t="e">
        <f>#REF!+#REF!+#REF!+#REF!+#REF!</f>
        <v>#REF!</v>
      </c>
      <c r="BI69" s="97" t="e">
        <f t="shared" si="128"/>
        <v>#REF!</v>
      </c>
      <c r="BJ69" s="10" t="e">
        <f t="shared" ref="BJ69:BJ85" si="142">+BI69-BH69</f>
        <v>#REF!</v>
      </c>
      <c r="BK69" s="133" t="e">
        <f t="shared" ref="BK69:BK85" si="143">IF(BH69+BI69=0,0,IF(BH69=0,"    100.0%",IF(BJ69=0,"      0.0%",+BJ69/BH69)))</f>
        <v>#REF!</v>
      </c>
      <c r="BM69" s="150" t="e">
        <f>#REF!+#REF!</f>
        <v>#REF!</v>
      </c>
      <c r="BN69" s="97" t="e">
        <f>#REF!+#REF!</f>
        <v>#REF!</v>
      </c>
      <c r="BO69" s="10" t="e">
        <f t="shared" ref="BO69:BO85" si="144">+BN69-BM69</f>
        <v>#REF!</v>
      </c>
      <c r="BP69" s="133" t="e">
        <f t="shared" ref="BP69:BP85" si="145">IF(BM69+BN69=0,0,IF(BM69=0,"    100.0%",IF(BO69=0,"      0.0%",+BO69/BM69)))</f>
        <v>#REF!</v>
      </c>
      <c r="BQ69" s="126"/>
      <c r="BR69" s="150" t="e">
        <f>#REF!+#REF!</f>
        <v>#REF!</v>
      </c>
      <c r="BS69" s="97" t="e">
        <f t="shared" si="133"/>
        <v>#REF!</v>
      </c>
      <c r="BT69" s="10" t="e">
        <f t="shared" ref="BT69:BT85" si="146">+BS69-BR69</f>
        <v>#REF!</v>
      </c>
      <c r="BU69" s="133" t="e">
        <f t="shared" ref="BU69:BU85" si="147">IF(BR69+BS69=0,0,IF(BR69=0,"    100.0%",IF(BT69=0,"      0.0%",+BT69/BR69)))</f>
        <v>#REF!</v>
      </c>
    </row>
    <row r="70" spans="1:73" outlineLevel="1">
      <c r="A70" s="8">
        <v>53320</v>
      </c>
      <c r="B70" s="4"/>
      <c r="C70" t="s">
        <v>140</v>
      </c>
      <c r="E70" s="165" t="e">
        <f t="shared" si="103"/>
        <v>#REF!</v>
      </c>
      <c r="F70" s="165" t="e">
        <f t="shared" si="103"/>
        <v>#REF!</v>
      </c>
      <c r="G70" s="166" t="e">
        <f t="shared" si="104"/>
        <v>#REF!</v>
      </c>
      <c r="H70" s="172" t="e">
        <f t="shared" si="105"/>
        <v>#REF!</v>
      </c>
      <c r="I70" s="126"/>
      <c r="J70" s="165" t="e">
        <f t="shared" si="106"/>
        <v>#REF!</v>
      </c>
      <c r="K70" s="166" t="e">
        <f t="shared" si="107"/>
        <v>#REF!</v>
      </c>
      <c r="L70" s="166" t="e">
        <f t="shared" si="108"/>
        <v>#REF!</v>
      </c>
      <c r="M70" s="133" t="e">
        <f t="shared" si="109"/>
        <v>#REF!</v>
      </c>
      <c r="O70" s="150" t="e">
        <f>+#REF!</f>
        <v>#REF!</v>
      </c>
      <c r="P70" s="97" t="e">
        <f>+#REF!</f>
        <v>#REF!</v>
      </c>
      <c r="Q70" s="10" t="e">
        <f t="shared" si="110"/>
        <v>#REF!</v>
      </c>
      <c r="R70" s="133" t="e">
        <f t="shared" si="111"/>
        <v>#REF!</v>
      </c>
      <c r="S70" s="126"/>
      <c r="T70" s="150" t="e">
        <f>+#REF!</f>
        <v>#REF!</v>
      </c>
      <c r="U70" s="97" t="e">
        <f>+#REF!</f>
        <v>#REF!</v>
      </c>
      <c r="V70" s="10" t="e">
        <f t="shared" si="112"/>
        <v>#REF!</v>
      </c>
      <c r="W70" s="133" t="e">
        <f t="shared" si="113"/>
        <v>#REF!</v>
      </c>
      <c r="Y70" s="150" t="e">
        <f>+#REF!</f>
        <v>#REF!</v>
      </c>
      <c r="Z70" s="97" t="e">
        <f>+#REF!</f>
        <v>#REF!</v>
      </c>
      <c r="AA70" s="10" t="e">
        <f t="shared" si="114"/>
        <v>#REF!</v>
      </c>
      <c r="AB70" s="133" t="e">
        <f t="shared" si="115"/>
        <v>#REF!</v>
      </c>
      <c r="AC70" s="126"/>
      <c r="AD70" s="150" t="e">
        <f>+#REF!</f>
        <v>#REF!</v>
      </c>
      <c r="AE70" s="97" t="e">
        <f>+#REF!</f>
        <v>#REF!</v>
      </c>
      <c r="AF70" s="10" t="e">
        <f t="shared" si="116"/>
        <v>#REF!</v>
      </c>
      <c r="AG70" s="133" t="e">
        <f t="shared" si="117"/>
        <v>#REF!</v>
      </c>
      <c r="AI70" s="150" t="e">
        <f>+#REF!+#REF!+#REF!+#REF!+#REF!+#REF!+#REF!</f>
        <v>#REF!</v>
      </c>
      <c r="AJ70" s="97" t="e">
        <f>+#REF!+#REF!+#REF!+#REF!+#REF!+#REF!+#REF!</f>
        <v>#REF!</v>
      </c>
      <c r="AK70" s="10" t="e">
        <f t="shared" si="118"/>
        <v>#REF!</v>
      </c>
      <c r="AL70" s="133" t="e">
        <f t="shared" si="119"/>
        <v>#REF!</v>
      </c>
      <c r="AM70" s="126"/>
      <c r="AN70" s="150" t="e">
        <f>+#REF!+#REF!+#REF!+#REF!+#REF!+#REF!+#REF!</f>
        <v>#REF!</v>
      </c>
      <c r="AO70" s="97" t="e">
        <f>+#REF!+#REF!+#REF!+#REF!+#REF!+#REF!+#REF!</f>
        <v>#REF!</v>
      </c>
      <c r="AP70" s="10" t="e">
        <f t="shared" si="120"/>
        <v>#REF!</v>
      </c>
      <c r="AQ70" s="133" t="e">
        <f t="shared" si="121"/>
        <v>#REF!</v>
      </c>
      <c r="AS70" s="150" t="e">
        <f>+#REF!</f>
        <v>#REF!</v>
      </c>
      <c r="AT70" s="97" t="e">
        <f>+#REF!</f>
        <v>#REF!</v>
      </c>
      <c r="AU70" s="10" t="e">
        <f t="shared" si="136"/>
        <v>#REF!</v>
      </c>
      <c r="AV70" s="133" t="e">
        <f t="shared" si="137"/>
        <v>#REF!</v>
      </c>
      <c r="AW70" s="126"/>
      <c r="AX70" s="150" t="e">
        <f>+#REF!</f>
        <v>#REF!</v>
      </c>
      <c r="AY70" s="97" t="e">
        <f>+#REF!</f>
        <v>#REF!</v>
      </c>
      <c r="AZ70" s="10" t="e">
        <f t="shared" si="138"/>
        <v>#REF!</v>
      </c>
      <c r="BA70" s="133" t="e">
        <f t="shared" si="139"/>
        <v>#REF!</v>
      </c>
      <c r="BC70" s="150" t="e">
        <f>#REF!+#REF!+#REF!+#REF!+#REF!</f>
        <v>#REF!</v>
      </c>
      <c r="BD70" s="150" t="e">
        <f>#REF!+#REF!+#REF!+#REF!+#REF!</f>
        <v>#REF!</v>
      </c>
      <c r="BE70" s="10" t="e">
        <f t="shared" si="140"/>
        <v>#REF!</v>
      </c>
      <c r="BF70" s="133" t="e">
        <f t="shared" si="141"/>
        <v>#REF!</v>
      </c>
      <c r="BG70" s="126"/>
      <c r="BH70" s="150" t="e">
        <f>#REF!+#REF!+#REF!+#REF!+#REF!</f>
        <v>#REF!</v>
      </c>
      <c r="BI70" s="97" t="e">
        <f t="shared" si="128"/>
        <v>#REF!</v>
      </c>
      <c r="BJ70" s="10" t="e">
        <f t="shared" si="142"/>
        <v>#REF!</v>
      </c>
      <c r="BK70" s="133" t="e">
        <f t="shared" si="143"/>
        <v>#REF!</v>
      </c>
      <c r="BM70" s="150" t="e">
        <f>#REF!+#REF!</f>
        <v>#REF!</v>
      </c>
      <c r="BN70" s="97" t="e">
        <f>#REF!+#REF!</f>
        <v>#REF!</v>
      </c>
      <c r="BO70" s="10" t="e">
        <f t="shared" si="144"/>
        <v>#REF!</v>
      </c>
      <c r="BP70" s="133" t="e">
        <f t="shared" si="145"/>
        <v>#REF!</v>
      </c>
      <c r="BQ70" s="126"/>
      <c r="BR70" s="150" t="e">
        <f>#REF!+#REF!</f>
        <v>#REF!</v>
      </c>
      <c r="BS70" s="97" t="e">
        <f t="shared" si="133"/>
        <v>#REF!</v>
      </c>
      <c r="BT70" s="10" t="e">
        <f t="shared" si="146"/>
        <v>#REF!</v>
      </c>
      <c r="BU70" s="133" t="e">
        <f t="shared" si="147"/>
        <v>#REF!</v>
      </c>
    </row>
    <row r="71" spans="1:73" outlineLevel="1">
      <c r="A71" s="8">
        <v>53330</v>
      </c>
      <c r="B71" s="4"/>
      <c r="C71" t="s">
        <v>205</v>
      </c>
      <c r="E71" s="165" t="e">
        <f t="shared" si="103"/>
        <v>#REF!</v>
      </c>
      <c r="F71" s="165" t="e">
        <f t="shared" si="103"/>
        <v>#REF!</v>
      </c>
      <c r="G71" s="166" t="e">
        <f t="shared" si="104"/>
        <v>#REF!</v>
      </c>
      <c r="H71" s="172" t="e">
        <f t="shared" si="105"/>
        <v>#REF!</v>
      </c>
      <c r="I71" s="126"/>
      <c r="J71" s="165" t="e">
        <f t="shared" si="106"/>
        <v>#REF!</v>
      </c>
      <c r="K71" s="166" t="e">
        <f t="shared" si="107"/>
        <v>#REF!</v>
      </c>
      <c r="L71" s="166" t="e">
        <f t="shared" si="108"/>
        <v>#REF!</v>
      </c>
      <c r="M71" s="133" t="e">
        <f t="shared" si="109"/>
        <v>#REF!</v>
      </c>
      <c r="O71" s="150" t="e">
        <f>+#REF!</f>
        <v>#REF!</v>
      </c>
      <c r="P71" s="97" t="e">
        <f>+#REF!</f>
        <v>#REF!</v>
      </c>
      <c r="Q71" s="10" t="e">
        <f t="shared" si="110"/>
        <v>#REF!</v>
      </c>
      <c r="R71" s="133" t="e">
        <f t="shared" si="111"/>
        <v>#REF!</v>
      </c>
      <c r="S71" s="126"/>
      <c r="T71" s="150" t="e">
        <f>+#REF!</f>
        <v>#REF!</v>
      </c>
      <c r="U71" s="97" t="e">
        <f>+#REF!</f>
        <v>#REF!</v>
      </c>
      <c r="V71" s="10" t="e">
        <f t="shared" si="112"/>
        <v>#REF!</v>
      </c>
      <c r="W71" s="133" t="e">
        <f t="shared" si="113"/>
        <v>#REF!</v>
      </c>
      <c r="Y71" s="150" t="e">
        <f>+#REF!</f>
        <v>#REF!</v>
      </c>
      <c r="Z71" s="97" t="e">
        <f>+#REF!</f>
        <v>#REF!</v>
      </c>
      <c r="AA71" s="10" t="e">
        <f t="shared" si="114"/>
        <v>#REF!</v>
      </c>
      <c r="AB71" s="133" t="e">
        <f t="shared" si="115"/>
        <v>#REF!</v>
      </c>
      <c r="AC71" s="126"/>
      <c r="AD71" s="150" t="e">
        <f>+#REF!</f>
        <v>#REF!</v>
      </c>
      <c r="AE71" s="97" t="e">
        <f>+#REF!</f>
        <v>#REF!</v>
      </c>
      <c r="AF71" s="10" t="e">
        <f t="shared" si="116"/>
        <v>#REF!</v>
      </c>
      <c r="AG71" s="133" t="e">
        <f t="shared" si="117"/>
        <v>#REF!</v>
      </c>
      <c r="AI71" s="150" t="e">
        <f>+#REF!+#REF!+#REF!+#REF!+#REF!+#REF!+#REF!</f>
        <v>#REF!</v>
      </c>
      <c r="AJ71" s="97" t="e">
        <f>+#REF!+#REF!+#REF!+#REF!+#REF!+#REF!+#REF!</f>
        <v>#REF!</v>
      </c>
      <c r="AK71" s="10" t="e">
        <f t="shared" si="118"/>
        <v>#REF!</v>
      </c>
      <c r="AL71" s="133" t="e">
        <f t="shared" si="119"/>
        <v>#REF!</v>
      </c>
      <c r="AM71" s="126"/>
      <c r="AN71" s="150" t="e">
        <f>+#REF!+#REF!+#REF!+#REF!+#REF!+#REF!+#REF!</f>
        <v>#REF!</v>
      </c>
      <c r="AO71" s="97" t="e">
        <f>+#REF!+#REF!+#REF!+#REF!+#REF!+#REF!+#REF!</f>
        <v>#REF!</v>
      </c>
      <c r="AP71" s="10" t="e">
        <f t="shared" si="120"/>
        <v>#REF!</v>
      </c>
      <c r="AQ71" s="133" t="e">
        <f t="shared" si="121"/>
        <v>#REF!</v>
      </c>
      <c r="AS71" s="150" t="e">
        <f>+#REF!</f>
        <v>#REF!</v>
      </c>
      <c r="AT71" s="97" t="e">
        <f>+#REF!</f>
        <v>#REF!</v>
      </c>
      <c r="AU71" s="10" t="e">
        <f t="shared" si="136"/>
        <v>#REF!</v>
      </c>
      <c r="AV71" s="133" t="e">
        <f t="shared" si="137"/>
        <v>#REF!</v>
      </c>
      <c r="AW71" s="126"/>
      <c r="AX71" s="150" t="e">
        <f>+#REF!</f>
        <v>#REF!</v>
      </c>
      <c r="AY71" s="97" t="e">
        <f>+#REF!</f>
        <v>#REF!</v>
      </c>
      <c r="AZ71" s="10" t="e">
        <f t="shared" si="138"/>
        <v>#REF!</v>
      </c>
      <c r="BA71" s="133" t="e">
        <f t="shared" si="139"/>
        <v>#REF!</v>
      </c>
      <c r="BC71" s="150" t="e">
        <f>#REF!+#REF!+#REF!+#REF!+#REF!</f>
        <v>#REF!</v>
      </c>
      <c r="BD71" s="150" t="e">
        <f>#REF!+#REF!+#REF!+#REF!+#REF!</f>
        <v>#REF!</v>
      </c>
      <c r="BE71" s="10" t="e">
        <f t="shared" si="140"/>
        <v>#REF!</v>
      </c>
      <c r="BF71" s="133" t="e">
        <f t="shared" si="141"/>
        <v>#REF!</v>
      </c>
      <c r="BG71" s="126"/>
      <c r="BH71" s="150" t="e">
        <f>#REF!+#REF!+#REF!+#REF!+#REF!</f>
        <v>#REF!</v>
      </c>
      <c r="BI71" s="97" t="e">
        <f t="shared" si="128"/>
        <v>#REF!</v>
      </c>
      <c r="BJ71" s="10" t="e">
        <f t="shared" si="142"/>
        <v>#REF!</v>
      </c>
      <c r="BK71" s="133" t="e">
        <f t="shared" si="143"/>
        <v>#REF!</v>
      </c>
      <c r="BM71" s="150" t="e">
        <f>#REF!+#REF!</f>
        <v>#REF!</v>
      </c>
      <c r="BN71" s="97" t="e">
        <f>#REF!+#REF!</f>
        <v>#REF!</v>
      </c>
      <c r="BO71" s="10" t="e">
        <f t="shared" si="144"/>
        <v>#REF!</v>
      </c>
      <c r="BP71" s="133" t="e">
        <f t="shared" si="145"/>
        <v>#REF!</v>
      </c>
      <c r="BQ71" s="126"/>
      <c r="BR71" s="150" t="e">
        <f>#REF!+#REF!</f>
        <v>#REF!</v>
      </c>
      <c r="BS71" s="97" t="e">
        <f t="shared" si="133"/>
        <v>#REF!</v>
      </c>
      <c r="BT71" s="10" t="e">
        <f t="shared" si="146"/>
        <v>#REF!</v>
      </c>
      <c r="BU71" s="133" t="e">
        <f t="shared" si="147"/>
        <v>#REF!</v>
      </c>
    </row>
    <row r="72" spans="1:73" outlineLevel="1">
      <c r="A72" s="8">
        <v>53400</v>
      </c>
      <c r="B72" s="4"/>
      <c r="C72" t="s">
        <v>135</v>
      </c>
      <c r="E72" s="165" t="e">
        <f t="shared" si="103"/>
        <v>#REF!</v>
      </c>
      <c r="F72" s="165" t="e">
        <f t="shared" si="103"/>
        <v>#REF!</v>
      </c>
      <c r="G72" s="166" t="e">
        <f t="shared" si="104"/>
        <v>#REF!</v>
      </c>
      <c r="H72" s="172" t="e">
        <f t="shared" si="105"/>
        <v>#REF!</v>
      </c>
      <c r="I72" s="126"/>
      <c r="J72" s="165" t="e">
        <f t="shared" si="106"/>
        <v>#REF!</v>
      </c>
      <c r="K72" s="166" t="e">
        <f t="shared" si="107"/>
        <v>#REF!</v>
      </c>
      <c r="L72" s="166" t="e">
        <f t="shared" si="108"/>
        <v>#REF!</v>
      </c>
      <c r="M72" s="133" t="e">
        <f t="shared" si="109"/>
        <v>#REF!</v>
      </c>
      <c r="O72" s="150" t="e">
        <f>+#REF!</f>
        <v>#REF!</v>
      </c>
      <c r="P72" s="97" t="e">
        <f>+#REF!</f>
        <v>#REF!</v>
      </c>
      <c r="Q72" s="10" t="e">
        <f t="shared" si="110"/>
        <v>#REF!</v>
      </c>
      <c r="R72" s="133" t="e">
        <f t="shared" si="111"/>
        <v>#REF!</v>
      </c>
      <c r="S72" s="126"/>
      <c r="T72" s="150" t="e">
        <f>+#REF!</f>
        <v>#REF!</v>
      </c>
      <c r="U72" s="97" t="e">
        <f>+#REF!</f>
        <v>#REF!</v>
      </c>
      <c r="V72" s="10" t="e">
        <f t="shared" si="112"/>
        <v>#REF!</v>
      </c>
      <c r="W72" s="133" t="e">
        <f t="shared" si="113"/>
        <v>#REF!</v>
      </c>
      <c r="Y72" s="150" t="e">
        <f>+#REF!</f>
        <v>#REF!</v>
      </c>
      <c r="Z72" s="97" t="e">
        <f>+#REF!</f>
        <v>#REF!</v>
      </c>
      <c r="AA72" s="10" t="e">
        <f t="shared" si="114"/>
        <v>#REF!</v>
      </c>
      <c r="AB72" s="133" t="e">
        <f t="shared" si="115"/>
        <v>#REF!</v>
      </c>
      <c r="AC72" s="126"/>
      <c r="AD72" s="150" t="e">
        <f>+#REF!</f>
        <v>#REF!</v>
      </c>
      <c r="AE72" s="97" t="e">
        <f>+#REF!</f>
        <v>#REF!</v>
      </c>
      <c r="AF72" s="10" t="e">
        <f t="shared" si="116"/>
        <v>#REF!</v>
      </c>
      <c r="AG72" s="133" t="e">
        <f t="shared" si="117"/>
        <v>#REF!</v>
      </c>
      <c r="AI72" s="150" t="e">
        <f>+#REF!+#REF!+#REF!+#REF!+#REF!+#REF!+#REF!</f>
        <v>#REF!</v>
      </c>
      <c r="AJ72" s="97" t="e">
        <f>+#REF!+#REF!+#REF!+#REF!+#REF!+#REF!+#REF!</f>
        <v>#REF!</v>
      </c>
      <c r="AK72" s="10" t="e">
        <f t="shared" si="118"/>
        <v>#REF!</v>
      </c>
      <c r="AL72" s="133" t="e">
        <f t="shared" si="119"/>
        <v>#REF!</v>
      </c>
      <c r="AM72" s="126"/>
      <c r="AN72" s="150" t="e">
        <f>+#REF!+#REF!+#REF!+#REF!+#REF!+#REF!+#REF!</f>
        <v>#REF!</v>
      </c>
      <c r="AO72" s="97" t="e">
        <f>+#REF!+#REF!+#REF!+#REF!+#REF!+#REF!+#REF!</f>
        <v>#REF!</v>
      </c>
      <c r="AP72" s="10" t="e">
        <f t="shared" si="120"/>
        <v>#REF!</v>
      </c>
      <c r="AQ72" s="133" t="e">
        <f t="shared" si="121"/>
        <v>#REF!</v>
      </c>
      <c r="AS72" s="150" t="e">
        <f>+#REF!</f>
        <v>#REF!</v>
      </c>
      <c r="AT72" s="97" t="e">
        <f>+#REF!</f>
        <v>#REF!</v>
      </c>
      <c r="AU72" s="10" t="e">
        <f t="shared" si="136"/>
        <v>#REF!</v>
      </c>
      <c r="AV72" s="133" t="e">
        <f t="shared" si="137"/>
        <v>#REF!</v>
      </c>
      <c r="AW72" s="126"/>
      <c r="AX72" s="150" t="e">
        <f>+#REF!</f>
        <v>#REF!</v>
      </c>
      <c r="AY72" s="97" t="e">
        <f>+#REF!</f>
        <v>#REF!</v>
      </c>
      <c r="AZ72" s="10" t="e">
        <f t="shared" si="138"/>
        <v>#REF!</v>
      </c>
      <c r="BA72" s="133" t="e">
        <f t="shared" si="139"/>
        <v>#REF!</v>
      </c>
      <c r="BC72" s="150" t="e">
        <f>#REF!+#REF!+#REF!+#REF!+#REF!</f>
        <v>#REF!</v>
      </c>
      <c r="BD72" s="150" t="e">
        <f>#REF!+#REF!+#REF!+#REF!+#REF!</f>
        <v>#REF!</v>
      </c>
      <c r="BE72" s="10" t="e">
        <f t="shared" si="140"/>
        <v>#REF!</v>
      </c>
      <c r="BF72" s="133" t="e">
        <f t="shared" si="141"/>
        <v>#REF!</v>
      </c>
      <c r="BG72" s="126"/>
      <c r="BH72" s="150" t="e">
        <f>#REF!+#REF!+#REF!+#REF!+#REF!</f>
        <v>#REF!</v>
      </c>
      <c r="BI72" s="97" t="e">
        <f t="shared" si="128"/>
        <v>#REF!</v>
      </c>
      <c r="BJ72" s="10" t="e">
        <f t="shared" si="142"/>
        <v>#REF!</v>
      </c>
      <c r="BK72" s="133" t="e">
        <f t="shared" si="143"/>
        <v>#REF!</v>
      </c>
      <c r="BM72" s="150" t="e">
        <f>#REF!+#REF!</f>
        <v>#REF!</v>
      </c>
      <c r="BN72" s="97" t="e">
        <f>#REF!+#REF!</f>
        <v>#REF!</v>
      </c>
      <c r="BO72" s="10" t="e">
        <f t="shared" si="144"/>
        <v>#REF!</v>
      </c>
      <c r="BP72" s="133" t="e">
        <f t="shared" si="145"/>
        <v>#REF!</v>
      </c>
      <c r="BQ72" s="126"/>
      <c r="BR72" s="150" t="e">
        <f>#REF!+#REF!</f>
        <v>#REF!</v>
      </c>
      <c r="BS72" s="97" t="e">
        <f t="shared" si="133"/>
        <v>#REF!</v>
      </c>
      <c r="BT72" s="10" t="e">
        <f t="shared" si="146"/>
        <v>#REF!</v>
      </c>
      <c r="BU72" s="133" t="e">
        <f t="shared" si="147"/>
        <v>#REF!</v>
      </c>
    </row>
    <row r="73" spans="1:73" outlineLevel="1">
      <c r="A73" s="8">
        <v>53500</v>
      </c>
      <c r="B73" s="4"/>
      <c r="C73" t="s">
        <v>159</v>
      </c>
      <c r="E73" s="165" t="e">
        <f t="shared" si="103"/>
        <v>#REF!</v>
      </c>
      <c r="F73" s="165" t="e">
        <f t="shared" si="103"/>
        <v>#REF!</v>
      </c>
      <c r="G73" s="166" t="e">
        <f t="shared" si="104"/>
        <v>#REF!</v>
      </c>
      <c r="H73" s="172" t="e">
        <f t="shared" si="105"/>
        <v>#REF!</v>
      </c>
      <c r="I73" s="126"/>
      <c r="J73" s="165" t="e">
        <f t="shared" si="106"/>
        <v>#REF!</v>
      </c>
      <c r="K73" s="166" t="e">
        <f t="shared" si="107"/>
        <v>#REF!</v>
      </c>
      <c r="L73" s="166" t="e">
        <f t="shared" si="108"/>
        <v>#REF!</v>
      </c>
      <c r="M73" s="133" t="e">
        <f t="shared" si="109"/>
        <v>#REF!</v>
      </c>
      <c r="O73" s="150" t="e">
        <f>+#REF!</f>
        <v>#REF!</v>
      </c>
      <c r="P73" s="97" t="e">
        <f>+#REF!</f>
        <v>#REF!</v>
      </c>
      <c r="Q73" s="10" t="e">
        <f t="shared" si="110"/>
        <v>#REF!</v>
      </c>
      <c r="R73" s="133" t="e">
        <f t="shared" si="111"/>
        <v>#REF!</v>
      </c>
      <c r="S73" s="126"/>
      <c r="T73" s="150" t="e">
        <f>+#REF!</f>
        <v>#REF!</v>
      </c>
      <c r="U73" s="97" t="e">
        <f>+#REF!</f>
        <v>#REF!</v>
      </c>
      <c r="V73" s="10" t="e">
        <f t="shared" si="112"/>
        <v>#REF!</v>
      </c>
      <c r="W73" s="133" t="e">
        <f t="shared" si="113"/>
        <v>#REF!</v>
      </c>
      <c r="Y73" s="150" t="e">
        <f>+#REF!</f>
        <v>#REF!</v>
      </c>
      <c r="Z73" s="97" t="e">
        <f>+#REF!</f>
        <v>#REF!</v>
      </c>
      <c r="AA73" s="10" t="e">
        <f t="shared" si="114"/>
        <v>#REF!</v>
      </c>
      <c r="AB73" s="133" t="e">
        <f t="shared" si="115"/>
        <v>#REF!</v>
      </c>
      <c r="AC73" s="126"/>
      <c r="AD73" s="150" t="e">
        <f>+#REF!</f>
        <v>#REF!</v>
      </c>
      <c r="AE73" s="97" t="e">
        <f>+#REF!</f>
        <v>#REF!</v>
      </c>
      <c r="AF73" s="10" t="e">
        <f t="shared" si="116"/>
        <v>#REF!</v>
      </c>
      <c r="AG73" s="133" t="e">
        <f t="shared" si="117"/>
        <v>#REF!</v>
      </c>
      <c r="AI73" s="150" t="e">
        <f>+#REF!+#REF!+#REF!+#REF!+#REF!+#REF!+#REF!</f>
        <v>#REF!</v>
      </c>
      <c r="AJ73" s="97" t="e">
        <f>+#REF!+#REF!+#REF!+#REF!+#REF!+#REF!+#REF!</f>
        <v>#REF!</v>
      </c>
      <c r="AK73" s="10" t="e">
        <f t="shared" si="118"/>
        <v>#REF!</v>
      </c>
      <c r="AL73" s="133" t="e">
        <f t="shared" si="119"/>
        <v>#REF!</v>
      </c>
      <c r="AM73" s="126"/>
      <c r="AN73" s="150" t="e">
        <f>+#REF!+#REF!+#REF!+#REF!+#REF!+#REF!+#REF!</f>
        <v>#REF!</v>
      </c>
      <c r="AO73" s="97" t="e">
        <f>+#REF!+#REF!+#REF!+#REF!+#REF!+#REF!+#REF!</f>
        <v>#REF!</v>
      </c>
      <c r="AP73" s="10" t="e">
        <f t="shared" si="120"/>
        <v>#REF!</v>
      </c>
      <c r="AQ73" s="133" t="e">
        <f t="shared" si="121"/>
        <v>#REF!</v>
      </c>
      <c r="AS73" s="150" t="e">
        <f>+#REF!</f>
        <v>#REF!</v>
      </c>
      <c r="AT73" s="97" t="e">
        <f>+#REF!</f>
        <v>#REF!</v>
      </c>
      <c r="AU73" s="10" t="e">
        <f t="shared" si="136"/>
        <v>#REF!</v>
      </c>
      <c r="AV73" s="133" t="e">
        <f t="shared" si="137"/>
        <v>#REF!</v>
      </c>
      <c r="AW73" s="126"/>
      <c r="AX73" s="150" t="e">
        <f>+#REF!</f>
        <v>#REF!</v>
      </c>
      <c r="AY73" s="97" t="e">
        <f>+#REF!</f>
        <v>#REF!</v>
      </c>
      <c r="AZ73" s="10" t="e">
        <f t="shared" si="138"/>
        <v>#REF!</v>
      </c>
      <c r="BA73" s="133" t="e">
        <f t="shared" si="139"/>
        <v>#REF!</v>
      </c>
      <c r="BC73" s="150" t="e">
        <f>#REF!+#REF!+#REF!+#REF!+#REF!</f>
        <v>#REF!</v>
      </c>
      <c r="BD73" s="150" t="e">
        <f>#REF!+#REF!+#REF!+#REF!+#REF!</f>
        <v>#REF!</v>
      </c>
      <c r="BE73" s="10" t="e">
        <f t="shared" si="140"/>
        <v>#REF!</v>
      </c>
      <c r="BF73" s="133" t="e">
        <f t="shared" si="141"/>
        <v>#REF!</v>
      </c>
      <c r="BG73" s="126"/>
      <c r="BH73" s="150" t="e">
        <f>#REF!+#REF!+#REF!+#REF!+#REF!</f>
        <v>#REF!</v>
      </c>
      <c r="BI73" s="97" t="e">
        <f t="shared" si="128"/>
        <v>#REF!</v>
      </c>
      <c r="BJ73" s="10" t="e">
        <f t="shared" si="142"/>
        <v>#REF!</v>
      </c>
      <c r="BK73" s="133" t="e">
        <f t="shared" si="143"/>
        <v>#REF!</v>
      </c>
      <c r="BM73" s="150" t="e">
        <f>#REF!+#REF!</f>
        <v>#REF!</v>
      </c>
      <c r="BN73" s="97" t="e">
        <f>#REF!+#REF!</f>
        <v>#REF!</v>
      </c>
      <c r="BO73" s="10" t="e">
        <f t="shared" si="144"/>
        <v>#REF!</v>
      </c>
      <c r="BP73" s="133" t="e">
        <f t="shared" si="145"/>
        <v>#REF!</v>
      </c>
      <c r="BQ73" s="126"/>
      <c r="BR73" s="150" t="e">
        <f>#REF!+#REF!</f>
        <v>#REF!</v>
      </c>
      <c r="BS73" s="97" t="e">
        <f t="shared" si="133"/>
        <v>#REF!</v>
      </c>
      <c r="BT73" s="10" t="e">
        <f t="shared" si="146"/>
        <v>#REF!</v>
      </c>
      <c r="BU73" s="133" t="e">
        <f t="shared" si="147"/>
        <v>#REF!</v>
      </c>
    </row>
    <row r="74" spans="1:73" outlineLevel="1">
      <c r="A74" s="8">
        <v>53550</v>
      </c>
      <c r="B74" s="4"/>
      <c r="C74" t="s">
        <v>160</v>
      </c>
      <c r="E74" s="165" t="e">
        <f t="shared" si="103"/>
        <v>#REF!</v>
      </c>
      <c r="F74" s="165" t="e">
        <f t="shared" si="103"/>
        <v>#REF!</v>
      </c>
      <c r="G74" s="166" t="e">
        <f t="shared" si="104"/>
        <v>#REF!</v>
      </c>
      <c r="H74" s="172" t="e">
        <f t="shared" si="105"/>
        <v>#REF!</v>
      </c>
      <c r="I74" s="126"/>
      <c r="J74" s="165" t="e">
        <f t="shared" si="106"/>
        <v>#REF!</v>
      </c>
      <c r="K74" s="166" t="e">
        <f t="shared" si="107"/>
        <v>#REF!</v>
      </c>
      <c r="L74" s="166" t="e">
        <f t="shared" si="108"/>
        <v>#REF!</v>
      </c>
      <c r="M74" s="133" t="e">
        <f t="shared" si="109"/>
        <v>#REF!</v>
      </c>
      <c r="O74" s="150" t="e">
        <f>+#REF!</f>
        <v>#REF!</v>
      </c>
      <c r="P74" s="97" t="e">
        <f>+#REF!</f>
        <v>#REF!</v>
      </c>
      <c r="Q74" s="10" t="e">
        <f t="shared" si="110"/>
        <v>#REF!</v>
      </c>
      <c r="R74" s="133" t="e">
        <f t="shared" si="111"/>
        <v>#REF!</v>
      </c>
      <c r="S74" s="126"/>
      <c r="T74" s="150" t="e">
        <f>+#REF!</f>
        <v>#REF!</v>
      </c>
      <c r="U74" s="97" t="e">
        <f>+#REF!</f>
        <v>#REF!</v>
      </c>
      <c r="V74" s="10" t="e">
        <f t="shared" si="112"/>
        <v>#REF!</v>
      </c>
      <c r="W74" s="133" t="e">
        <f t="shared" si="113"/>
        <v>#REF!</v>
      </c>
      <c r="Y74" s="150" t="e">
        <f>+#REF!</f>
        <v>#REF!</v>
      </c>
      <c r="Z74" s="97" t="e">
        <f>+#REF!</f>
        <v>#REF!</v>
      </c>
      <c r="AA74" s="10" t="e">
        <f t="shared" si="114"/>
        <v>#REF!</v>
      </c>
      <c r="AB74" s="133" t="e">
        <f t="shared" si="115"/>
        <v>#REF!</v>
      </c>
      <c r="AC74" s="126"/>
      <c r="AD74" s="150" t="e">
        <f>+#REF!</f>
        <v>#REF!</v>
      </c>
      <c r="AE74" s="97" t="e">
        <f>+#REF!</f>
        <v>#REF!</v>
      </c>
      <c r="AF74" s="10" t="e">
        <f t="shared" si="116"/>
        <v>#REF!</v>
      </c>
      <c r="AG74" s="133" t="e">
        <f t="shared" si="117"/>
        <v>#REF!</v>
      </c>
      <c r="AI74" s="150" t="e">
        <f>+#REF!+#REF!+#REF!+#REF!+#REF!+#REF!+#REF!</f>
        <v>#REF!</v>
      </c>
      <c r="AJ74" s="97" t="e">
        <f>+#REF!+#REF!+#REF!+#REF!+#REF!+#REF!+#REF!</f>
        <v>#REF!</v>
      </c>
      <c r="AK74" s="10" t="e">
        <f t="shared" si="118"/>
        <v>#REF!</v>
      </c>
      <c r="AL74" s="133" t="e">
        <f t="shared" si="119"/>
        <v>#REF!</v>
      </c>
      <c r="AM74" s="126"/>
      <c r="AN74" s="150" t="e">
        <f>+#REF!+#REF!+#REF!+#REF!+#REF!+#REF!+#REF!</f>
        <v>#REF!</v>
      </c>
      <c r="AO74" s="97" t="e">
        <f>+#REF!+#REF!+#REF!+#REF!+#REF!+#REF!+#REF!</f>
        <v>#REF!</v>
      </c>
      <c r="AP74" s="10" t="e">
        <f t="shared" si="120"/>
        <v>#REF!</v>
      </c>
      <c r="AQ74" s="133" t="e">
        <f t="shared" si="121"/>
        <v>#REF!</v>
      </c>
      <c r="AS74" s="150" t="e">
        <f>+#REF!</f>
        <v>#REF!</v>
      </c>
      <c r="AT74" s="97" t="e">
        <f>+#REF!</f>
        <v>#REF!</v>
      </c>
      <c r="AU74" s="10" t="e">
        <f t="shared" si="136"/>
        <v>#REF!</v>
      </c>
      <c r="AV74" s="133" t="e">
        <f t="shared" si="137"/>
        <v>#REF!</v>
      </c>
      <c r="AW74" s="126"/>
      <c r="AX74" s="150" t="e">
        <f>+#REF!</f>
        <v>#REF!</v>
      </c>
      <c r="AY74" s="97" t="e">
        <f>+#REF!</f>
        <v>#REF!</v>
      </c>
      <c r="AZ74" s="10" t="e">
        <f t="shared" si="138"/>
        <v>#REF!</v>
      </c>
      <c r="BA74" s="133" t="e">
        <f t="shared" si="139"/>
        <v>#REF!</v>
      </c>
      <c r="BC74" s="150" t="e">
        <f>#REF!+#REF!+#REF!+#REF!+#REF!</f>
        <v>#REF!</v>
      </c>
      <c r="BD74" s="150" t="e">
        <f>#REF!+#REF!+#REF!+#REF!+#REF!</f>
        <v>#REF!</v>
      </c>
      <c r="BE74" s="10" t="e">
        <f t="shared" si="140"/>
        <v>#REF!</v>
      </c>
      <c r="BF74" s="133" t="e">
        <f t="shared" si="141"/>
        <v>#REF!</v>
      </c>
      <c r="BG74" s="126"/>
      <c r="BH74" s="150" t="e">
        <f>#REF!+#REF!+#REF!+#REF!+#REF!</f>
        <v>#REF!</v>
      </c>
      <c r="BI74" s="97" t="e">
        <f t="shared" si="128"/>
        <v>#REF!</v>
      </c>
      <c r="BJ74" s="10" t="e">
        <f t="shared" si="142"/>
        <v>#REF!</v>
      </c>
      <c r="BK74" s="133" t="e">
        <f t="shared" si="143"/>
        <v>#REF!</v>
      </c>
      <c r="BM74" s="150" t="e">
        <f>#REF!+#REF!</f>
        <v>#REF!</v>
      </c>
      <c r="BN74" s="97" t="e">
        <f>#REF!+#REF!</f>
        <v>#REF!</v>
      </c>
      <c r="BO74" s="10" t="e">
        <f t="shared" si="144"/>
        <v>#REF!</v>
      </c>
      <c r="BP74" s="133" t="e">
        <f t="shared" si="145"/>
        <v>#REF!</v>
      </c>
      <c r="BQ74" s="126"/>
      <c r="BR74" s="150" t="e">
        <f>#REF!+#REF!</f>
        <v>#REF!</v>
      </c>
      <c r="BS74" s="97" t="e">
        <f t="shared" si="133"/>
        <v>#REF!</v>
      </c>
      <c r="BT74" s="10" t="e">
        <f t="shared" si="146"/>
        <v>#REF!</v>
      </c>
      <c r="BU74" s="133" t="e">
        <f t="shared" si="147"/>
        <v>#REF!</v>
      </c>
    </row>
    <row r="75" spans="1:73" outlineLevel="1">
      <c r="A75" s="8">
        <v>53800</v>
      </c>
      <c r="B75" s="4"/>
      <c r="C75" t="s">
        <v>121</v>
      </c>
      <c r="E75" s="165" t="e">
        <f t="shared" si="103"/>
        <v>#REF!</v>
      </c>
      <c r="F75" s="165" t="e">
        <f t="shared" si="103"/>
        <v>#REF!</v>
      </c>
      <c r="G75" s="166" t="e">
        <f t="shared" si="104"/>
        <v>#REF!</v>
      </c>
      <c r="H75" s="172" t="e">
        <f t="shared" si="105"/>
        <v>#REF!</v>
      </c>
      <c r="I75" s="126"/>
      <c r="J75" s="165" t="e">
        <f t="shared" si="106"/>
        <v>#REF!</v>
      </c>
      <c r="K75" s="166" t="e">
        <f t="shared" si="107"/>
        <v>#REF!</v>
      </c>
      <c r="L75" s="166" t="e">
        <f t="shared" si="108"/>
        <v>#REF!</v>
      </c>
      <c r="M75" s="133" t="e">
        <f t="shared" si="109"/>
        <v>#REF!</v>
      </c>
      <c r="O75" s="150" t="e">
        <f>+#REF!</f>
        <v>#REF!</v>
      </c>
      <c r="P75" s="97" t="e">
        <f>+#REF!</f>
        <v>#REF!</v>
      </c>
      <c r="Q75" s="10" t="e">
        <f t="shared" si="110"/>
        <v>#REF!</v>
      </c>
      <c r="R75" s="133" t="e">
        <f t="shared" si="111"/>
        <v>#REF!</v>
      </c>
      <c r="S75" s="126"/>
      <c r="T75" s="150" t="e">
        <f>+#REF!</f>
        <v>#REF!</v>
      </c>
      <c r="U75" s="97" t="e">
        <f>+#REF!</f>
        <v>#REF!</v>
      </c>
      <c r="V75" s="10" t="e">
        <f t="shared" si="112"/>
        <v>#REF!</v>
      </c>
      <c r="W75" s="133" t="e">
        <f t="shared" si="113"/>
        <v>#REF!</v>
      </c>
      <c r="Y75" s="150" t="e">
        <f>+#REF!</f>
        <v>#REF!</v>
      </c>
      <c r="Z75" s="97" t="e">
        <f>+#REF!</f>
        <v>#REF!</v>
      </c>
      <c r="AA75" s="10" t="e">
        <f t="shared" si="114"/>
        <v>#REF!</v>
      </c>
      <c r="AB75" s="133" t="e">
        <f t="shared" si="115"/>
        <v>#REF!</v>
      </c>
      <c r="AC75" s="126"/>
      <c r="AD75" s="150" t="e">
        <f>+#REF!</f>
        <v>#REF!</v>
      </c>
      <c r="AE75" s="97" t="e">
        <f>+#REF!</f>
        <v>#REF!</v>
      </c>
      <c r="AF75" s="10" t="e">
        <f t="shared" si="116"/>
        <v>#REF!</v>
      </c>
      <c r="AG75" s="133" t="e">
        <f t="shared" si="117"/>
        <v>#REF!</v>
      </c>
      <c r="AI75" s="150" t="e">
        <f>+#REF!+#REF!+#REF!+#REF!+#REF!+#REF!+#REF!</f>
        <v>#REF!</v>
      </c>
      <c r="AJ75" s="97" t="e">
        <f>+#REF!+#REF!+#REF!+#REF!+#REF!+#REF!+#REF!</f>
        <v>#REF!</v>
      </c>
      <c r="AK75" s="10" t="e">
        <f t="shared" si="118"/>
        <v>#REF!</v>
      </c>
      <c r="AL75" s="133" t="e">
        <f t="shared" si="119"/>
        <v>#REF!</v>
      </c>
      <c r="AM75" s="126"/>
      <c r="AN75" s="150" t="e">
        <f>+#REF!+#REF!+#REF!+#REF!+#REF!+#REF!+#REF!</f>
        <v>#REF!</v>
      </c>
      <c r="AO75" s="97" t="e">
        <f>+#REF!+#REF!+#REF!+#REF!+#REF!+#REF!+#REF!</f>
        <v>#REF!</v>
      </c>
      <c r="AP75" s="10" t="e">
        <f t="shared" si="120"/>
        <v>#REF!</v>
      </c>
      <c r="AQ75" s="133" t="e">
        <f t="shared" si="121"/>
        <v>#REF!</v>
      </c>
      <c r="AS75" s="150" t="e">
        <f>+#REF!</f>
        <v>#REF!</v>
      </c>
      <c r="AT75" s="97" t="e">
        <f>+#REF!</f>
        <v>#REF!</v>
      </c>
      <c r="AU75" s="10" t="e">
        <f t="shared" si="136"/>
        <v>#REF!</v>
      </c>
      <c r="AV75" s="133" t="e">
        <f t="shared" si="137"/>
        <v>#REF!</v>
      </c>
      <c r="AW75" s="126"/>
      <c r="AX75" s="150" t="e">
        <f>+#REF!</f>
        <v>#REF!</v>
      </c>
      <c r="AY75" s="97" t="e">
        <f>+#REF!</f>
        <v>#REF!</v>
      </c>
      <c r="AZ75" s="10" t="e">
        <f t="shared" si="138"/>
        <v>#REF!</v>
      </c>
      <c r="BA75" s="133" t="e">
        <f t="shared" si="139"/>
        <v>#REF!</v>
      </c>
      <c r="BC75" s="150" t="e">
        <f>#REF!+#REF!+#REF!+#REF!+#REF!</f>
        <v>#REF!</v>
      </c>
      <c r="BD75" s="150" t="e">
        <f>#REF!+#REF!+#REF!+#REF!+#REF!</f>
        <v>#REF!</v>
      </c>
      <c r="BE75" s="10" t="e">
        <f t="shared" si="140"/>
        <v>#REF!</v>
      </c>
      <c r="BF75" s="133" t="e">
        <f t="shared" si="141"/>
        <v>#REF!</v>
      </c>
      <c r="BG75" s="126"/>
      <c r="BH75" s="150" t="e">
        <f>#REF!+#REF!+#REF!+#REF!+#REF!</f>
        <v>#REF!</v>
      </c>
      <c r="BI75" s="97" t="e">
        <f t="shared" si="128"/>
        <v>#REF!</v>
      </c>
      <c r="BJ75" s="10" t="e">
        <f t="shared" si="142"/>
        <v>#REF!</v>
      </c>
      <c r="BK75" s="133" t="e">
        <f t="shared" si="143"/>
        <v>#REF!</v>
      </c>
      <c r="BM75" s="150" t="e">
        <f>#REF!+#REF!</f>
        <v>#REF!</v>
      </c>
      <c r="BN75" s="97" t="e">
        <f>#REF!+#REF!</f>
        <v>#REF!</v>
      </c>
      <c r="BO75" s="10" t="e">
        <f t="shared" si="144"/>
        <v>#REF!</v>
      </c>
      <c r="BP75" s="133" t="e">
        <f t="shared" si="145"/>
        <v>#REF!</v>
      </c>
      <c r="BQ75" s="126"/>
      <c r="BR75" s="150" t="e">
        <f>#REF!+#REF!</f>
        <v>#REF!</v>
      </c>
      <c r="BS75" s="97" t="e">
        <f t="shared" si="133"/>
        <v>#REF!</v>
      </c>
      <c r="BT75" s="10" t="e">
        <f t="shared" si="146"/>
        <v>#REF!</v>
      </c>
      <c r="BU75" s="133" t="e">
        <f t="shared" si="147"/>
        <v>#REF!</v>
      </c>
    </row>
    <row r="76" spans="1:73" outlineLevel="1">
      <c r="A76" s="8">
        <v>53900</v>
      </c>
      <c r="B76" s="4"/>
      <c r="C76" t="s">
        <v>122</v>
      </c>
      <c r="E76" s="165" t="e">
        <f t="shared" si="103"/>
        <v>#REF!</v>
      </c>
      <c r="F76" s="165" t="e">
        <f t="shared" si="103"/>
        <v>#REF!</v>
      </c>
      <c r="G76" s="166" t="e">
        <f t="shared" si="104"/>
        <v>#REF!</v>
      </c>
      <c r="H76" s="172" t="e">
        <f t="shared" si="105"/>
        <v>#REF!</v>
      </c>
      <c r="I76" s="126"/>
      <c r="J76" s="165" t="e">
        <f t="shared" si="106"/>
        <v>#REF!</v>
      </c>
      <c r="K76" s="166" t="e">
        <f t="shared" si="107"/>
        <v>#REF!</v>
      </c>
      <c r="L76" s="166" t="e">
        <f t="shared" si="108"/>
        <v>#REF!</v>
      </c>
      <c r="M76" s="133" t="e">
        <f t="shared" si="109"/>
        <v>#REF!</v>
      </c>
      <c r="N76" s="26"/>
      <c r="O76" s="150" t="e">
        <f>+#REF!</f>
        <v>#REF!</v>
      </c>
      <c r="P76" s="97" t="e">
        <f>+#REF!</f>
        <v>#REF!</v>
      </c>
      <c r="Q76" s="10" t="e">
        <f t="shared" si="110"/>
        <v>#REF!</v>
      </c>
      <c r="R76" s="133" t="e">
        <f t="shared" si="111"/>
        <v>#REF!</v>
      </c>
      <c r="S76" s="126"/>
      <c r="T76" s="150" t="e">
        <f>+#REF!</f>
        <v>#REF!</v>
      </c>
      <c r="U76" s="97" t="e">
        <f>+#REF!</f>
        <v>#REF!</v>
      </c>
      <c r="V76" s="10" t="e">
        <f t="shared" si="112"/>
        <v>#REF!</v>
      </c>
      <c r="W76" s="133" t="e">
        <f t="shared" si="113"/>
        <v>#REF!</v>
      </c>
      <c r="Y76" s="150" t="e">
        <f>+#REF!</f>
        <v>#REF!</v>
      </c>
      <c r="Z76" s="97" t="e">
        <f>+#REF!</f>
        <v>#REF!</v>
      </c>
      <c r="AA76" s="10" t="e">
        <f t="shared" si="114"/>
        <v>#REF!</v>
      </c>
      <c r="AB76" s="133" t="e">
        <f t="shared" si="115"/>
        <v>#REF!</v>
      </c>
      <c r="AC76" s="126"/>
      <c r="AD76" s="150" t="e">
        <f>+#REF!</f>
        <v>#REF!</v>
      </c>
      <c r="AE76" s="97" t="e">
        <f>+#REF!</f>
        <v>#REF!</v>
      </c>
      <c r="AF76" s="10" t="e">
        <f t="shared" si="116"/>
        <v>#REF!</v>
      </c>
      <c r="AG76" s="133" t="e">
        <f t="shared" si="117"/>
        <v>#REF!</v>
      </c>
      <c r="AI76" s="150" t="e">
        <f>+#REF!+#REF!+#REF!+#REF!+#REF!+#REF!+#REF!</f>
        <v>#REF!</v>
      </c>
      <c r="AJ76" s="97" t="e">
        <f>+#REF!+#REF!+#REF!+#REF!+#REF!+#REF!+#REF!</f>
        <v>#REF!</v>
      </c>
      <c r="AK76" s="10" t="e">
        <f t="shared" si="118"/>
        <v>#REF!</v>
      </c>
      <c r="AL76" s="133" t="e">
        <f t="shared" si="119"/>
        <v>#REF!</v>
      </c>
      <c r="AM76" s="126"/>
      <c r="AN76" s="150" t="e">
        <f>+#REF!+#REF!+#REF!+#REF!+#REF!+#REF!+#REF!</f>
        <v>#REF!</v>
      </c>
      <c r="AO76" s="97" t="e">
        <f>+#REF!+#REF!+#REF!+#REF!+#REF!+#REF!+#REF!</f>
        <v>#REF!</v>
      </c>
      <c r="AP76" s="10" t="e">
        <f t="shared" si="120"/>
        <v>#REF!</v>
      </c>
      <c r="AQ76" s="133" t="e">
        <f t="shared" si="121"/>
        <v>#REF!</v>
      </c>
      <c r="AS76" s="150" t="e">
        <f>+#REF!</f>
        <v>#REF!</v>
      </c>
      <c r="AT76" s="97" t="e">
        <f>+#REF!</f>
        <v>#REF!</v>
      </c>
      <c r="AU76" s="10" t="e">
        <f t="shared" si="136"/>
        <v>#REF!</v>
      </c>
      <c r="AV76" s="133" t="e">
        <f t="shared" si="137"/>
        <v>#REF!</v>
      </c>
      <c r="AW76" s="126"/>
      <c r="AX76" s="150" t="e">
        <f>+#REF!</f>
        <v>#REF!</v>
      </c>
      <c r="AY76" s="97" t="e">
        <f>+#REF!</f>
        <v>#REF!</v>
      </c>
      <c r="AZ76" s="10" t="e">
        <f t="shared" si="138"/>
        <v>#REF!</v>
      </c>
      <c r="BA76" s="133" t="e">
        <f t="shared" si="139"/>
        <v>#REF!</v>
      </c>
      <c r="BC76" s="150" t="e">
        <f>#REF!+#REF!+#REF!+#REF!+#REF!</f>
        <v>#REF!</v>
      </c>
      <c r="BD76" s="150" t="e">
        <f>#REF!+#REF!+#REF!+#REF!+#REF!</f>
        <v>#REF!</v>
      </c>
      <c r="BE76" s="10" t="e">
        <f t="shared" si="140"/>
        <v>#REF!</v>
      </c>
      <c r="BF76" s="133" t="e">
        <f t="shared" si="141"/>
        <v>#REF!</v>
      </c>
      <c r="BG76" s="126"/>
      <c r="BH76" s="150" t="e">
        <f>#REF!+#REF!+#REF!+#REF!+#REF!</f>
        <v>#REF!</v>
      </c>
      <c r="BI76" s="97" t="e">
        <f t="shared" si="128"/>
        <v>#REF!</v>
      </c>
      <c r="BJ76" s="10" t="e">
        <f t="shared" si="142"/>
        <v>#REF!</v>
      </c>
      <c r="BK76" s="133" t="e">
        <f t="shared" si="143"/>
        <v>#REF!</v>
      </c>
      <c r="BM76" s="150" t="e">
        <f>#REF!+#REF!</f>
        <v>#REF!</v>
      </c>
      <c r="BN76" s="97" t="e">
        <f>#REF!+#REF!</f>
        <v>#REF!</v>
      </c>
      <c r="BO76" s="10" t="e">
        <f t="shared" si="144"/>
        <v>#REF!</v>
      </c>
      <c r="BP76" s="133" t="e">
        <f t="shared" si="145"/>
        <v>#REF!</v>
      </c>
      <c r="BQ76" s="126"/>
      <c r="BR76" s="150" t="e">
        <f>#REF!+#REF!</f>
        <v>#REF!</v>
      </c>
      <c r="BS76" s="97" t="e">
        <f t="shared" si="133"/>
        <v>#REF!</v>
      </c>
      <c r="BT76" s="10" t="e">
        <f t="shared" si="146"/>
        <v>#REF!</v>
      </c>
      <c r="BU76" s="133" t="e">
        <f t="shared" si="147"/>
        <v>#REF!</v>
      </c>
    </row>
    <row r="77" spans="1:73" outlineLevel="1">
      <c r="A77" s="8">
        <v>54000</v>
      </c>
      <c r="B77" s="4"/>
      <c r="C77" t="s">
        <v>123</v>
      </c>
      <c r="E77" s="165" t="e">
        <f t="shared" si="103"/>
        <v>#REF!</v>
      </c>
      <c r="F77" s="165" t="e">
        <f t="shared" si="103"/>
        <v>#REF!</v>
      </c>
      <c r="G77" s="166" t="e">
        <f t="shared" si="104"/>
        <v>#REF!</v>
      </c>
      <c r="H77" s="172" t="e">
        <f t="shared" si="105"/>
        <v>#REF!</v>
      </c>
      <c r="I77" s="126"/>
      <c r="J77" s="165" t="e">
        <f t="shared" si="106"/>
        <v>#REF!</v>
      </c>
      <c r="K77" s="166" t="e">
        <f t="shared" si="107"/>
        <v>#REF!</v>
      </c>
      <c r="L77" s="166" t="e">
        <f t="shared" si="108"/>
        <v>#REF!</v>
      </c>
      <c r="M77" s="133" t="e">
        <f t="shared" si="109"/>
        <v>#REF!</v>
      </c>
      <c r="O77" s="150" t="e">
        <f>+#REF!</f>
        <v>#REF!</v>
      </c>
      <c r="P77" s="97" t="e">
        <f>+#REF!</f>
        <v>#REF!</v>
      </c>
      <c r="Q77" s="10" t="e">
        <f t="shared" si="110"/>
        <v>#REF!</v>
      </c>
      <c r="R77" s="133" t="e">
        <f t="shared" si="111"/>
        <v>#REF!</v>
      </c>
      <c r="S77" s="126"/>
      <c r="T77" s="150" t="e">
        <f>+#REF!</f>
        <v>#REF!</v>
      </c>
      <c r="U77" s="97" t="e">
        <f>+#REF!</f>
        <v>#REF!</v>
      </c>
      <c r="V77" s="10" t="e">
        <f t="shared" si="112"/>
        <v>#REF!</v>
      </c>
      <c r="W77" s="133" t="e">
        <f t="shared" si="113"/>
        <v>#REF!</v>
      </c>
      <c r="Y77" s="150" t="e">
        <f>+#REF!</f>
        <v>#REF!</v>
      </c>
      <c r="Z77" s="97" t="e">
        <f>+#REF!</f>
        <v>#REF!</v>
      </c>
      <c r="AA77" s="10" t="e">
        <f t="shared" si="114"/>
        <v>#REF!</v>
      </c>
      <c r="AB77" s="133" t="e">
        <f t="shared" si="115"/>
        <v>#REF!</v>
      </c>
      <c r="AC77" s="126"/>
      <c r="AD77" s="150" t="e">
        <f>+#REF!</f>
        <v>#REF!</v>
      </c>
      <c r="AE77" s="97" t="e">
        <f>+#REF!</f>
        <v>#REF!</v>
      </c>
      <c r="AF77" s="10" t="e">
        <f t="shared" si="116"/>
        <v>#REF!</v>
      </c>
      <c r="AG77" s="133" t="e">
        <f t="shared" si="117"/>
        <v>#REF!</v>
      </c>
      <c r="AI77" s="150" t="e">
        <f>+#REF!+#REF!+#REF!+#REF!+#REF!+#REF!+#REF!</f>
        <v>#REF!</v>
      </c>
      <c r="AJ77" s="97" t="e">
        <f>+#REF!+#REF!+#REF!+#REF!+#REF!+#REF!+#REF!</f>
        <v>#REF!</v>
      </c>
      <c r="AK77" s="10" t="e">
        <f t="shared" si="118"/>
        <v>#REF!</v>
      </c>
      <c r="AL77" s="133" t="e">
        <f t="shared" si="119"/>
        <v>#REF!</v>
      </c>
      <c r="AM77" s="126"/>
      <c r="AN77" s="150" t="e">
        <f>+#REF!+#REF!+#REF!+#REF!+#REF!+#REF!+#REF!</f>
        <v>#REF!</v>
      </c>
      <c r="AO77" s="97" t="e">
        <f>+#REF!+#REF!+#REF!+#REF!+#REF!+#REF!+#REF!</f>
        <v>#REF!</v>
      </c>
      <c r="AP77" s="10" t="e">
        <f t="shared" si="120"/>
        <v>#REF!</v>
      </c>
      <c r="AQ77" s="133" t="e">
        <f t="shared" si="121"/>
        <v>#REF!</v>
      </c>
      <c r="AS77" s="150" t="e">
        <f>+#REF!</f>
        <v>#REF!</v>
      </c>
      <c r="AT77" s="97" t="e">
        <f>+#REF!</f>
        <v>#REF!</v>
      </c>
      <c r="AU77" s="10" t="e">
        <f t="shared" si="136"/>
        <v>#REF!</v>
      </c>
      <c r="AV77" s="133" t="e">
        <f t="shared" si="137"/>
        <v>#REF!</v>
      </c>
      <c r="AW77" s="126"/>
      <c r="AX77" s="150" t="e">
        <f>+#REF!</f>
        <v>#REF!</v>
      </c>
      <c r="AY77" s="97" t="e">
        <f>+#REF!</f>
        <v>#REF!</v>
      </c>
      <c r="AZ77" s="10" t="e">
        <f t="shared" si="138"/>
        <v>#REF!</v>
      </c>
      <c r="BA77" s="133" t="e">
        <f t="shared" si="139"/>
        <v>#REF!</v>
      </c>
      <c r="BC77" s="150" t="e">
        <f>#REF!+#REF!+#REF!+#REF!+#REF!</f>
        <v>#REF!</v>
      </c>
      <c r="BD77" s="150" t="e">
        <f>#REF!+#REF!+#REF!+#REF!+#REF!</f>
        <v>#REF!</v>
      </c>
      <c r="BE77" s="10" t="e">
        <f t="shared" si="140"/>
        <v>#REF!</v>
      </c>
      <c r="BF77" s="133" t="e">
        <f t="shared" si="141"/>
        <v>#REF!</v>
      </c>
      <c r="BG77" s="126"/>
      <c r="BH77" s="150" t="e">
        <f>#REF!+#REF!+#REF!+#REF!+#REF!</f>
        <v>#REF!</v>
      </c>
      <c r="BI77" s="97" t="e">
        <f t="shared" si="128"/>
        <v>#REF!</v>
      </c>
      <c r="BJ77" s="10" t="e">
        <f t="shared" si="142"/>
        <v>#REF!</v>
      </c>
      <c r="BK77" s="133" t="e">
        <f t="shared" si="143"/>
        <v>#REF!</v>
      </c>
      <c r="BM77" s="150" t="e">
        <f>#REF!+#REF!</f>
        <v>#REF!</v>
      </c>
      <c r="BN77" s="97" t="e">
        <f>#REF!+#REF!</f>
        <v>#REF!</v>
      </c>
      <c r="BO77" s="10" t="e">
        <f t="shared" si="144"/>
        <v>#REF!</v>
      </c>
      <c r="BP77" s="133" t="e">
        <f t="shared" si="145"/>
        <v>#REF!</v>
      </c>
      <c r="BQ77" s="126"/>
      <c r="BR77" s="150" t="e">
        <f>#REF!+#REF!</f>
        <v>#REF!</v>
      </c>
      <c r="BS77" s="97" t="e">
        <f t="shared" si="133"/>
        <v>#REF!</v>
      </c>
      <c r="BT77" s="10" t="e">
        <f t="shared" si="146"/>
        <v>#REF!</v>
      </c>
      <c r="BU77" s="133" t="e">
        <f t="shared" si="147"/>
        <v>#REF!</v>
      </c>
    </row>
    <row r="78" spans="1:73" outlineLevel="1">
      <c r="A78" s="8">
        <v>54100</v>
      </c>
      <c r="B78" s="4"/>
      <c r="C78" t="s">
        <v>136</v>
      </c>
      <c r="E78" s="165" t="e">
        <f t="shared" si="103"/>
        <v>#REF!</v>
      </c>
      <c r="F78" s="165" t="e">
        <f t="shared" si="103"/>
        <v>#REF!</v>
      </c>
      <c r="G78" s="166" t="e">
        <f t="shared" si="104"/>
        <v>#REF!</v>
      </c>
      <c r="H78" s="172" t="e">
        <f t="shared" si="105"/>
        <v>#REF!</v>
      </c>
      <c r="I78" s="126"/>
      <c r="J78" s="165" t="e">
        <f t="shared" si="106"/>
        <v>#REF!</v>
      </c>
      <c r="K78" s="166" t="e">
        <f t="shared" si="107"/>
        <v>#REF!</v>
      </c>
      <c r="L78" s="166" t="e">
        <f t="shared" si="108"/>
        <v>#REF!</v>
      </c>
      <c r="M78" s="133" t="e">
        <f t="shared" si="109"/>
        <v>#REF!</v>
      </c>
      <c r="O78" s="150" t="e">
        <f>+#REF!</f>
        <v>#REF!</v>
      </c>
      <c r="P78" s="97" t="e">
        <f>+#REF!</f>
        <v>#REF!</v>
      </c>
      <c r="Q78" s="10" t="e">
        <f t="shared" si="110"/>
        <v>#REF!</v>
      </c>
      <c r="R78" s="133" t="e">
        <f t="shared" si="111"/>
        <v>#REF!</v>
      </c>
      <c r="S78" s="126"/>
      <c r="T78" s="150" t="e">
        <f>+#REF!</f>
        <v>#REF!</v>
      </c>
      <c r="U78" s="97" t="e">
        <f>+#REF!</f>
        <v>#REF!</v>
      </c>
      <c r="V78" s="10" t="e">
        <f t="shared" si="112"/>
        <v>#REF!</v>
      </c>
      <c r="W78" s="133" t="e">
        <f t="shared" si="113"/>
        <v>#REF!</v>
      </c>
      <c r="Y78" s="150" t="e">
        <f>+#REF!</f>
        <v>#REF!</v>
      </c>
      <c r="Z78" s="97" t="e">
        <f>+#REF!</f>
        <v>#REF!</v>
      </c>
      <c r="AA78" s="10" t="e">
        <f t="shared" si="114"/>
        <v>#REF!</v>
      </c>
      <c r="AB78" s="133" t="e">
        <f t="shared" si="115"/>
        <v>#REF!</v>
      </c>
      <c r="AC78" s="126"/>
      <c r="AD78" s="150" t="e">
        <f>+#REF!</f>
        <v>#REF!</v>
      </c>
      <c r="AE78" s="97" t="e">
        <f>+#REF!</f>
        <v>#REF!</v>
      </c>
      <c r="AF78" s="10" t="e">
        <f t="shared" si="116"/>
        <v>#REF!</v>
      </c>
      <c r="AG78" s="133" t="e">
        <f t="shared" si="117"/>
        <v>#REF!</v>
      </c>
      <c r="AI78" s="150" t="e">
        <f>+#REF!+#REF!+#REF!+#REF!+#REF!+#REF!+#REF!</f>
        <v>#REF!</v>
      </c>
      <c r="AJ78" s="97" t="e">
        <f>+#REF!+#REF!+#REF!+#REF!+#REF!+#REF!+#REF!</f>
        <v>#REF!</v>
      </c>
      <c r="AK78" s="10" t="e">
        <f t="shared" si="118"/>
        <v>#REF!</v>
      </c>
      <c r="AL78" s="133" t="e">
        <f t="shared" si="119"/>
        <v>#REF!</v>
      </c>
      <c r="AM78" s="126"/>
      <c r="AN78" s="150" t="e">
        <f>+#REF!+#REF!+#REF!+#REF!+#REF!+#REF!+#REF!</f>
        <v>#REF!</v>
      </c>
      <c r="AO78" s="97" t="e">
        <f>+#REF!+#REF!+#REF!+#REF!+#REF!+#REF!+#REF!</f>
        <v>#REF!</v>
      </c>
      <c r="AP78" s="10" t="e">
        <f t="shared" si="120"/>
        <v>#REF!</v>
      </c>
      <c r="AQ78" s="133" t="e">
        <f t="shared" si="121"/>
        <v>#REF!</v>
      </c>
      <c r="AS78" s="150" t="e">
        <f>+#REF!</f>
        <v>#REF!</v>
      </c>
      <c r="AT78" s="97" t="e">
        <f>+#REF!</f>
        <v>#REF!</v>
      </c>
      <c r="AU78" s="10" t="e">
        <f t="shared" si="136"/>
        <v>#REF!</v>
      </c>
      <c r="AV78" s="133" t="e">
        <f t="shared" si="137"/>
        <v>#REF!</v>
      </c>
      <c r="AW78" s="126"/>
      <c r="AX78" s="150" t="e">
        <f>+#REF!</f>
        <v>#REF!</v>
      </c>
      <c r="AY78" s="97" t="e">
        <f>+#REF!</f>
        <v>#REF!</v>
      </c>
      <c r="AZ78" s="10" t="e">
        <f t="shared" si="138"/>
        <v>#REF!</v>
      </c>
      <c r="BA78" s="133" t="e">
        <f t="shared" si="139"/>
        <v>#REF!</v>
      </c>
      <c r="BC78" s="150" t="e">
        <f>#REF!+#REF!+#REF!+#REF!+#REF!</f>
        <v>#REF!</v>
      </c>
      <c r="BD78" s="150" t="e">
        <f>#REF!+#REF!+#REF!+#REF!+#REF!</f>
        <v>#REF!</v>
      </c>
      <c r="BE78" s="10" t="e">
        <f t="shared" si="140"/>
        <v>#REF!</v>
      </c>
      <c r="BF78" s="133" t="e">
        <f t="shared" si="141"/>
        <v>#REF!</v>
      </c>
      <c r="BG78" s="126"/>
      <c r="BH78" s="150" t="e">
        <f>#REF!+#REF!+#REF!+#REF!+#REF!</f>
        <v>#REF!</v>
      </c>
      <c r="BI78" s="97" t="e">
        <f t="shared" si="128"/>
        <v>#REF!</v>
      </c>
      <c r="BJ78" s="10" t="e">
        <f t="shared" si="142"/>
        <v>#REF!</v>
      </c>
      <c r="BK78" s="133" t="e">
        <f t="shared" si="143"/>
        <v>#REF!</v>
      </c>
      <c r="BM78" s="150" t="e">
        <f>#REF!+#REF!</f>
        <v>#REF!</v>
      </c>
      <c r="BN78" s="97" t="e">
        <f>#REF!+#REF!</f>
        <v>#REF!</v>
      </c>
      <c r="BO78" s="10" t="e">
        <f t="shared" si="144"/>
        <v>#REF!</v>
      </c>
      <c r="BP78" s="133" t="e">
        <f t="shared" si="145"/>
        <v>#REF!</v>
      </c>
      <c r="BQ78" s="126"/>
      <c r="BR78" s="150" t="e">
        <f>#REF!+#REF!</f>
        <v>#REF!</v>
      </c>
      <c r="BS78" s="97" t="e">
        <f t="shared" si="133"/>
        <v>#REF!</v>
      </c>
      <c r="BT78" s="10" t="e">
        <f t="shared" si="146"/>
        <v>#REF!</v>
      </c>
      <c r="BU78" s="133" t="e">
        <f t="shared" si="147"/>
        <v>#REF!</v>
      </c>
    </row>
    <row r="79" spans="1:73" outlineLevel="1">
      <c r="A79" s="8">
        <v>54200</v>
      </c>
      <c r="B79" s="4"/>
      <c r="C79" t="s">
        <v>74</v>
      </c>
      <c r="E79" s="165" t="e">
        <f t="shared" si="103"/>
        <v>#REF!</v>
      </c>
      <c r="F79" s="165" t="e">
        <f t="shared" si="103"/>
        <v>#REF!</v>
      </c>
      <c r="G79" s="166" t="e">
        <f t="shared" si="104"/>
        <v>#REF!</v>
      </c>
      <c r="H79" s="172" t="e">
        <f t="shared" si="105"/>
        <v>#REF!</v>
      </c>
      <c r="I79" s="126"/>
      <c r="J79" s="165" t="e">
        <f t="shared" si="106"/>
        <v>#REF!</v>
      </c>
      <c r="K79" s="166" t="e">
        <f t="shared" si="107"/>
        <v>#REF!</v>
      </c>
      <c r="L79" s="166" t="e">
        <f t="shared" si="108"/>
        <v>#REF!</v>
      </c>
      <c r="M79" s="133" t="e">
        <f t="shared" si="109"/>
        <v>#REF!</v>
      </c>
      <c r="O79" s="150" t="e">
        <f>+#REF!</f>
        <v>#REF!</v>
      </c>
      <c r="P79" s="97" t="e">
        <f>+#REF!</f>
        <v>#REF!</v>
      </c>
      <c r="Q79" s="10" t="e">
        <f t="shared" si="110"/>
        <v>#REF!</v>
      </c>
      <c r="R79" s="133" t="e">
        <f t="shared" si="111"/>
        <v>#REF!</v>
      </c>
      <c r="S79" s="126"/>
      <c r="T79" s="150" t="e">
        <f>+#REF!</f>
        <v>#REF!</v>
      </c>
      <c r="U79" s="97" t="e">
        <f>+#REF!</f>
        <v>#REF!</v>
      </c>
      <c r="V79" s="10" t="e">
        <f t="shared" si="112"/>
        <v>#REF!</v>
      </c>
      <c r="W79" s="133" t="e">
        <f t="shared" si="113"/>
        <v>#REF!</v>
      </c>
      <c r="Y79" s="150" t="e">
        <f>+#REF!</f>
        <v>#REF!</v>
      </c>
      <c r="Z79" s="97" t="e">
        <f>+#REF!</f>
        <v>#REF!</v>
      </c>
      <c r="AA79" s="10" t="e">
        <f t="shared" si="114"/>
        <v>#REF!</v>
      </c>
      <c r="AB79" s="133" t="e">
        <f t="shared" si="115"/>
        <v>#REF!</v>
      </c>
      <c r="AC79" s="126"/>
      <c r="AD79" s="150" t="e">
        <f>+#REF!</f>
        <v>#REF!</v>
      </c>
      <c r="AE79" s="97" t="e">
        <f>+#REF!</f>
        <v>#REF!</v>
      </c>
      <c r="AF79" s="10" t="e">
        <f t="shared" si="116"/>
        <v>#REF!</v>
      </c>
      <c r="AG79" s="133" t="e">
        <f t="shared" si="117"/>
        <v>#REF!</v>
      </c>
      <c r="AI79" s="150" t="e">
        <f>+#REF!+#REF!+#REF!+#REF!+#REF!+#REF!+#REF!</f>
        <v>#REF!</v>
      </c>
      <c r="AJ79" s="97" t="e">
        <f>+#REF!+#REF!+#REF!+#REF!+#REF!+#REF!+#REF!</f>
        <v>#REF!</v>
      </c>
      <c r="AK79" s="10" t="e">
        <f t="shared" si="118"/>
        <v>#REF!</v>
      </c>
      <c r="AL79" s="133" t="e">
        <f t="shared" si="119"/>
        <v>#REF!</v>
      </c>
      <c r="AM79" s="126"/>
      <c r="AN79" s="150" t="e">
        <f>+#REF!+#REF!+#REF!+#REF!+#REF!+#REF!+#REF!</f>
        <v>#REF!</v>
      </c>
      <c r="AO79" s="97" t="e">
        <f>+#REF!+#REF!+#REF!+#REF!+#REF!+#REF!+#REF!</f>
        <v>#REF!</v>
      </c>
      <c r="AP79" s="10" t="e">
        <f t="shared" si="120"/>
        <v>#REF!</v>
      </c>
      <c r="AQ79" s="133" t="e">
        <f t="shared" si="121"/>
        <v>#REF!</v>
      </c>
      <c r="AS79" s="150" t="e">
        <f>+#REF!</f>
        <v>#REF!</v>
      </c>
      <c r="AT79" s="97" t="e">
        <f>+#REF!</f>
        <v>#REF!</v>
      </c>
      <c r="AU79" s="10" t="e">
        <f t="shared" si="136"/>
        <v>#REF!</v>
      </c>
      <c r="AV79" s="133" t="e">
        <f t="shared" si="137"/>
        <v>#REF!</v>
      </c>
      <c r="AW79" s="126"/>
      <c r="AX79" s="150" t="e">
        <f>+#REF!</f>
        <v>#REF!</v>
      </c>
      <c r="AY79" s="97" t="e">
        <f>+#REF!</f>
        <v>#REF!</v>
      </c>
      <c r="AZ79" s="10" t="e">
        <f t="shared" si="138"/>
        <v>#REF!</v>
      </c>
      <c r="BA79" s="133" t="e">
        <f t="shared" si="139"/>
        <v>#REF!</v>
      </c>
      <c r="BC79" s="150" t="e">
        <f>#REF!+#REF!+#REF!+#REF!+#REF!</f>
        <v>#REF!</v>
      </c>
      <c r="BD79" s="150" t="e">
        <f>#REF!+#REF!+#REF!+#REF!+#REF!</f>
        <v>#REF!</v>
      </c>
      <c r="BE79" s="10" t="e">
        <f t="shared" si="140"/>
        <v>#REF!</v>
      </c>
      <c r="BF79" s="133" t="e">
        <f t="shared" si="141"/>
        <v>#REF!</v>
      </c>
      <c r="BG79" s="126"/>
      <c r="BH79" s="150" t="e">
        <f>#REF!+#REF!+#REF!+#REF!+#REF!</f>
        <v>#REF!</v>
      </c>
      <c r="BI79" s="97" t="e">
        <f t="shared" si="128"/>
        <v>#REF!</v>
      </c>
      <c r="BJ79" s="10" t="e">
        <f t="shared" si="142"/>
        <v>#REF!</v>
      </c>
      <c r="BK79" s="133" t="e">
        <f t="shared" si="143"/>
        <v>#REF!</v>
      </c>
      <c r="BM79" s="150" t="e">
        <f>#REF!+#REF!</f>
        <v>#REF!</v>
      </c>
      <c r="BN79" s="97" t="e">
        <f>#REF!+#REF!</f>
        <v>#REF!</v>
      </c>
      <c r="BO79" s="10" t="e">
        <f t="shared" si="144"/>
        <v>#REF!</v>
      </c>
      <c r="BP79" s="133" t="e">
        <f t="shared" si="145"/>
        <v>#REF!</v>
      </c>
      <c r="BQ79" s="126"/>
      <c r="BR79" s="150" t="e">
        <f>#REF!+#REF!</f>
        <v>#REF!</v>
      </c>
      <c r="BS79" s="97" t="e">
        <f t="shared" si="133"/>
        <v>#REF!</v>
      </c>
      <c r="BT79" s="10" t="e">
        <f t="shared" si="146"/>
        <v>#REF!</v>
      </c>
      <c r="BU79" s="133" t="e">
        <f t="shared" si="147"/>
        <v>#REF!</v>
      </c>
    </row>
    <row r="80" spans="1:73" outlineLevel="1">
      <c r="A80" s="8">
        <v>54300</v>
      </c>
      <c r="B80" s="4"/>
      <c r="C80" t="s">
        <v>176</v>
      </c>
      <c r="E80" s="165" t="e">
        <f t="shared" si="103"/>
        <v>#REF!</v>
      </c>
      <c r="F80" s="165" t="e">
        <f t="shared" si="103"/>
        <v>#REF!</v>
      </c>
      <c r="G80" s="166" t="e">
        <f t="shared" si="104"/>
        <v>#REF!</v>
      </c>
      <c r="H80" s="172" t="e">
        <f t="shared" si="105"/>
        <v>#REF!</v>
      </c>
      <c r="I80" s="126"/>
      <c r="J80" s="165" t="e">
        <f t="shared" si="106"/>
        <v>#REF!</v>
      </c>
      <c r="K80" s="166" t="e">
        <f t="shared" si="107"/>
        <v>#REF!</v>
      </c>
      <c r="L80" s="166" t="e">
        <f t="shared" si="108"/>
        <v>#REF!</v>
      </c>
      <c r="M80" s="133" t="e">
        <f t="shared" si="109"/>
        <v>#REF!</v>
      </c>
      <c r="O80" s="150" t="e">
        <f>+#REF!</f>
        <v>#REF!</v>
      </c>
      <c r="P80" s="97" t="e">
        <f>+#REF!</f>
        <v>#REF!</v>
      </c>
      <c r="Q80" s="10" t="e">
        <f t="shared" si="110"/>
        <v>#REF!</v>
      </c>
      <c r="R80" s="133" t="e">
        <f t="shared" si="111"/>
        <v>#REF!</v>
      </c>
      <c r="S80" s="126"/>
      <c r="T80" s="150" t="e">
        <f>+#REF!</f>
        <v>#REF!</v>
      </c>
      <c r="U80" s="97" t="e">
        <f>+#REF!</f>
        <v>#REF!</v>
      </c>
      <c r="V80" s="10" t="e">
        <f t="shared" si="112"/>
        <v>#REF!</v>
      </c>
      <c r="W80" s="133" t="e">
        <f t="shared" si="113"/>
        <v>#REF!</v>
      </c>
      <c r="Y80" s="150" t="e">
        <f>+#REF!</f>
        <v>#REF!</v>
      </c>
      <c r="Z80" s="97" t="e">
        <f>+#REF!</f>
        <v>#REF!</v>
      </c>
      <c r="AA80" s="10" t="e">
        <f t="shared" si="114"/>
        <v>#REF!</v>
      </c>
      <c r="AB80" s="133" t="e">
        <f t="shared" si="115"/>
        <v>#REF!</v>
      </c>
      <c r="AC80" s="126"/>
      <c r="AD80" s="150" t="e">
        <f>+#REF!</f>
        <v>#REF!</v>
      </c>
      <c r="AE80" s="97" t="e">
        <f>+#REF!</f>
        <v>#REF!</v>
      </c>
      <c r="AF80" s="10" t="e">
        <f t="shared" si="116"/>
        <v>#REF!</v>
      </c>
      <c r="AG80" s="133" t="e">
        <f t="shared" si="117"/>
        <v>#REF!</v>
      </c>
      <c r="AI80" s="150" t="e">
        <f>+#REF!+#REF!+#REF!+#REF!+#REF!+#REF!+#REF!</f>
        <v>#REF!</v>
      </c>
      <c r="AJ80" s="97" t="e">
        <f>+#REF!+#REF!+#REF!+#REF!+#REF!+#REF!+#REF!</f>
        <v>#REF!</v>
      </c>
      <c r="AK80" s="10" t="e">
        <f t="shared" si="118"/>
        <v>#REF!</v>
      </c>
      <c r="AL80" s="133" t="e">
        <f t="shared" si="119"/>
        <v>#REF!</v>
      </c>
      <c r="AM80" s="126"/>
      <c r="AN80" s="150" t="e">
        <f>+#REF!+#REF!+#REF!+#REF!+#REF!+#REF!+#REF!</f>
        <v>#REF!</v>
      </c>
      <c r="AO80" s="97" t="e">
        <f>+#REF!+#REF!+#REF!+#REF!+#REF!+#REF!+#REF!</f>
        <v>#REF!</v>
      </c>
      <c r="AP80" s="10" t="e">
        <f t="shared" si="120"/>
        <v>#REF!</v>
      </c>
      <c r="AQ80" s="133" t="e">
        <f t="shared" si="121"/>
        <v>#REF!</v>
      </c>
      <c r="AS80" s="150" t="e">
        <f>+#REF!</f>
        <v>#REF!</v>
      </c>
      <c r="AT80" s="97" t="e">
        <f>+#REF!</f>
        <v>#REF!</v>
      </c>
      <c r="AU80" s="10" t="e">
        <f t="shared" si="136"/>
        <v>#REF!</v>
      </c>
      <c r="AV80" s="133" t="e">
        <f t="shared" si="137"/>
        <v>#REF!</v>
      </c>
      <c r="AW80" s="126"/>
      <c r="AX80" s="150" t="e">
        <f>+#REF!</f>
        <v>#REF!</v>
      </c>
      <c r="AY80" s="97" t="e">
        <f>+#REF!</f>
        <v>#REF!</v>
      </c>
      <c r="AZ80" s="10" t="e">
        <f t="shared" si="138"/>
        <v>#REF!</v>
      </c>
      <c r="BA80" s="133" t="e">
        <f t="shared" si="139"/>
        <v>#REF!</v>
      </c>
      <c r="BC80" s="150" t="e">
        <f>#REF!+#REF!+#REF!+#REF!+#REF!</f>
        <v>#REF!</v>
      </c>
      <c r="BD80" s="150" t="e">
        <f>#REF!+#REF!+#REF!+#REF!+#REF!</f>
        <v>#REF!</v>
      </c>
      <c r="BE80" s="10" t="e">
        <f t="shared" si="140"/>
        <v>#REF!</v>
      </c>
      <c r="BF80" s="133" t="e">
        <f t="shared" si="141"/>
        <v>#REF!</v>
      </c>
      <c r="BG80" s="126"/>
      <c r="BH80" s="150" t="e">
        <f>#REF!+#REF!+#REF!+#REF!+#REF!</f>
        <v>#REF!</v>
      </c>
      <c r="BI80" s="97" t="e">
        <f t="shared" si="128"/>
        <v>#REF!</v>
      </c>
      <c r="BJ80" s="10" t="e">
        <f t="shared" si="142"/>
        <v>#REF!</v>
      </c>
      <c r="BK80" s="133" t="e">
        <f t="shared" si="143"/>
        <v>#REF!</v>
      </c>
      <c r="BM80" s="150" t="e">
        <f>#REF!+#REF!</f>
        <v>#REF!</v>
      </c>
      <c r="BN80" s="97" t="e">
        <f>#REF!+#REF!</f>
        <v>#REF!</v>
      </c>
      <c r="BO80" s="10" t="e">
        <f t="shared" si="144"/>
        <v>#REF!</v>
      </c>
      <c r="BP80" s="133" t="e">
        <f t="shared" si="145"/>
        <v>#REF!</v>
      </c>
      <c r="BQ80" s="126"/>
      <c r="BR80" s="150" t="e">
        <f>#REF!+#REF!</f>
        <v>#REF!</v>
      </c>
      <c r="BS80" s="97" t="e">
        <f t="shared" si="133"/>
        <v>#REF!</v>
      </c>
      <c r="BT80" s="10" t="e">
        <f t="shared" si="146"/>
        <v>#REF!</v>
      </c>
      <c r="BU80" s="133" t="e">
        <f t="shared" si="147"/>
        <v>#REF!</v>
      </c>
    </row>
    <row r="81" spans="1:73" outlineLevel="1">
      <c r="A81" s="8">
        <v>54325</v>
      </c>
      <c r="B81" s="4"/>
      <c r="C81" t="s">
        <v>75</v>
      </c>
      <c r="E81" s="165" t="e">
        <f t="shared" si="103"/>
        <v>#REF!</v>
      </c>
      <c r="F81" s="165" t="e">
        <f t="shared" si="103"/>
        <v>#REF!</v>
      </c>
      <c r="G81" s="166" t="e">
        <f t="shared" si="104"/>
        <v>#REF!</v>
      </c>
      <c r="H81" s="172" t="e">
        <f t="shared" si="105"/>
        <v>#REF!</v>
      </c>
      <c r="I81" s="126"/>
      <c r="J81" s="165" t="e">
        <f t="shared" si="106"/>
        <v>#REF!</v>
      </c>
      <c r="K81" s="166" t="e">
        <f t="shared" si="107"/>
        <v>#REF!</v>
      </c>
      <c r="L81" s="166" t="e">
        <f t="shared" si="108"/>
        <v>#REF!</v>
      </c>
      <c r="M81" s="133" t="e">
        <f t="shared" si="109"/>
        <v>#REF!</v>
      </c>
      <c r="O81" s="150" t="e">
        <f>+#REF!</f>
        <v>#REF!</v>
      </c>
      <c r="P81" s="97" t="e">
        <f>+#REF!</f>
        <v>#REF!</v>
      </c>
      <c r="Q81" s="10" t="e">
        <f t="shared" si="110"/>
        <v>#REF!</v>
      </c>
      <c r="R81" s="133" t="e">
        <f t="shared" si="111"/>
        <v>#REF!</v>
      </c>
      <c r="S81" s="126"/>
      <c r="T81" s="150" t="e">
        <f>+#REF!</f>
        <v>#REF!</v>
      </c>
      <c r="U81" s="97" t="e">
        <f>+#REF!</f>
        <v>#REF!</v>
      </c>
      <c r="V81" s="10" t="e">
        <f t="shared" si="112"/>
        <v>#REF!</v>
      </c>
      <c r="W81" s="133" t="e">
        <f t="shared" si="113"/>
        <v>#REF!</v>
      </c>
      <c r="Y81" s="150" t="e">
        <f>+#REF!</f>
        <v>#REF!</v>
      </c>
      <c r="Z81" s="97" t="e">
        <f>+#REF!</f>
        <v>#REF!</v>
      </c>
      <c r="AA81" s="10" t="e">
        <f t="shared" si="114"/>
        <v>#REF!</v>
      </c>
      <c r="AB81" s="133" t="e">
        <f t="shared" si="115"/>
        <v>#REF!</v>
      </c>
      <c r="AC81" s="126"/>
      <c r="AD81" s="150" t="e">
        <f>+#REF!</f>
        <v>#REF!</v>
      </c>
      <c r="AE81" s="97" t="e">
        <f>+#REF!</f>
        <v>#REF!</v>
      </c>
      <c r="AF81" s="10" t="e">
        <f t="shared" si="116"/>
        <v>#REF!</v>
      </c>
      <c r="AG81" s="133" t="e">
        <f t="shared" si="117"/>
        <v>#REF!</v>
      </c>
      <c r="AI81" s="150" t="e">
        <f>+#REF!+#REF!+#REF!+#REF!+#REF!+#REF!+#REF!</f>
        <v>#REF!</v>
      </c>
      <c r="AJ81" s="97" t="e">
        <f>+#REF!+#REF!+#REF!+#REF!+#REF!+#REF!+#REF!</f>
        <v>#REF!</v>
      </c>
      <c r="AK81" s="10" t="e">
        <f t="shared" si="118"/>
        <v>#REF!</v>
      </c>
      <c r="AL81" s="133" t="e">
        <f t="shared" si="119"/>
        <v>#REF!</v>
      </c>
      <c r="AM81" s="126"/>
      <c r="AN81" s="150" t="e">
        <f>+#REF!+#REF!+#REF!+#REF!+#REF!+#REF!+#REF!</f>
        <v>#REF!</v>
      </c>
      <c r="AO81" s="97" t="e">
        <f>+#REF!+#REF!+#REF!+#REF!+#REF!+#REF!+#REF!</f>
        <v>#REF!</v>
      </c>
      <c r="AP81" s="10" t="e">
        <f t="shared" si="120"/>
        <v>#REF!</v>
      </c>
      <c r="AQ81" s="133" t="e">
        <f t="shared" si="121"/>
        <v>#REF!</v>
      </c>
      <c r="AS81" s="150" t="e">
        <f>+#REF!</f>
        <v>#REF!</v>
      </c>
      <c r="AT81" s="97" t="e">
        <f>+#REF!</f>
        <v>#REF!</v>
      </c>
      <c r="AU81" s="10" t="e">
        <f t="shared" si="136"/>
        <v>#REF!</v>
      </c>
      <c r="AV81" s="133" t="e">
        <f t="shared" si="137"/>
        <v>#REF!</v>
      </c>
      <c r="AW81" s="126"/>
      <c r="AX81" s="150" t="e">
        <f>+#REF!</f>
        <v>#REF!</v>
      </c>
      <c r="AY81" s="97" t="e">
        <f>+#REF!</f>
        <v>#REF!</v>
      </c>
      <c r="AZ81" s="10" t="e">
        <f t="shared" si="138"/>
        <v>#REF!</v>
      </c>
      <c r="BA81" s="133" t="e">
        <f t="shared" si="139"/>
        <v>#REF!</v>
      </c>
      <c r="BC81" s="150" t="e">
        <f>#REF!+#REF!+#REF!+#REF!+#REF!</f>
        <v>#REF!</v>
      </c>
      <c r="BD81" s="150" t="e">
        <f>#REF!+#REF!+#REF!+#REF!+#REF!</f>
        <v>#REF!</v>
      </c>
      <c r="BE81" s="10" t="e">
        <f t="shared" si="140"/>
        <v>#REF!</v>
      </c>
      <c r="BF81" s="133" t="e">
        <f t="shared" si="141"/>
        <v>#REF!</v>
      </c>
      <c r="BG81" s="126"/>
      <c r="BH81" s="150" t="e">
        <f>#REF!+#REF!+#REF!+#REF!+#REF!</f>
        <v>#REF!</v>
      </c>
      <c r="BI81" s="97" t="e">
        <f t="shared" si="128"/>
        <v>#REF!</v>
      </c>
      <c r="BJ81" s="10" t="e">
        <f t="shared" si="142"/>
        <v>#REF!</v>
      </c>
      <c r="BK81" s="133" t="e">
        <f t="shared" si="143"/>
        <v>#REF!</v>
      </c>
      <c r="BM81" s="150" t="e">
        <f>#REF!+#REF!</f>
        <v>#REF!</v>
      </c>
      <c r="BN81" s="97" t="e">
        <f>#REF!+#REF!</f>
        <v>#REF!</v>
      </c>
      <c r="BO81" s="10" t="e">
        <f t="shared" si="144"/>
        <v>#REF!</v>
      </c>
      <c r="BP81" s="133" t="e">
        <f t="shared" si="145"/>
        <v>#REF!</v>
      </c>
      <c r="BQ81" s="126"/>
      <c r="BR81" s="150" t="e">
        <f>#REF!+#REF!</f>
        <v>#REF!</v>
      </c>
      <c r="BS81" s="97" t="e">
        <f t="shared" si="133"/>
        <v>#REF!</v>
      </c>
      <c r="BT81" s="10" t="e">
        <f t="shared" si="146"/>
        <v>#REF!</v>
      </c>
      <c r="BU81" s="133" t="e">
        <f t="shared" si="147"/>
        <v>#REF!</v>
      </c>
    </row>
    <row r="82" spans="1:73" outlineLevel="1">
      <c r="A82" s="8">
        <v>54350</v>
      </c>
      <c r="B82" s="4"/>
      <c r="C82" t="s">
        <v>76</v>
      </c>
      <c r="E82" s="165" t="e">
        <f t="shared" si="103"/>
        <v>#REF!</v>
      </c>
      <c r="F82" s="165" t="e">
        <f t="shared" si="103"/>
        <v>#REF!</v>
      </c>
      <c r="G82" s="166" t="e">
        <f t="shared" si="104"/>
        <v>#REF!</v>
      </c>
      <c r="H82" s="172" t="e">
        <f t="shared" si="105"/>
        <v>#REF!</v>
      </c>
      <c r="I82" s="126"/>
      <c r="J82" s="165" t="e">
        <f t="shared" si="106"/>
        <v>#REF!</v>
      </c>
      <c r="K82" s="166" t="e">
        <f t="shared" si="107"/>
        <v>#REF!</v>
      </c>
      <c r="L82" s="166" t="e">
        <f t="shared" si="108"/>
        <v>#REF!</v>
      </c>
      <c r="M82" s="133" t="e">
        <f t="shared" si="109"/>
        <v>#REF!</v>
      </c>
      <c r="O82" s="150" t="e">
        <f>+#REF!</f>
        <v>#REF!</v>
      </c>
      <c r="P82" s="97" t="e">
        <f>+#REF!</f>
        <v>#REF!</v>
      </c>
      <c r="Q82" s="10" t="e">
        <f t="shared" si="110"/>
        <v>#REF!</v>
      </c>
      <c r="R82" s="133" t="e">
        <f t="shared" si="111"/>
        <v>#REF!</v>
      </c>
      <c r="S82" s="126"/>
      <c r="T82" s="150" t="e">
        <f>+#REF!</f>
        <v>#REF!</v>
      </c>
      <c r="U82" s="97" t="e">
        <f>+#REF!</f>
        <v>#REF!</v>
      </c>
      <c r="V82" s="10" t="e">
        <f t="shared" si="112"/>
        <v>#REF!</v>
      </c>
      <c r="W82" s="133" t="e">
        <f t="shared" si="113"/>
        <v>#REF!</v>
      </c>
      <c r="Y82" s="150" t="e">
        <f>+#REF!</f>
        <v>#REF!</v>
      </c>
      <c r="Z82" s="97" t="e">
        <f>+#REF!</f>
        <v>#REF!</v>
      </c>
      <c r="AA82" s="10" t="e">
        <f t="shared" si="114"/>
        <v>#REF!</v>
      </c>
      <c r="AB82" s="133" t="e">
        <f t="shared" si="115"/>
        <v>#REF!</v>
      </c>
      <c r="AC82" s="126"/>
      <c r="AD82" s="150" t="e">
        <f>+#REF!</f>
        <v>#REF!</v>
      </c>
      <c r="AE82" s="97" t="e">
        <f>+#REF!</f>
        <v>#REF!</v>
      </c>
      <c r="AF82" s="10" t="e">
        <f t="shared" si="116"/>
        <v>#REF!</v>
      </c>
      <c r="AG82" s="133" t="e">
        <f t="shared" si="117"/>
        <v>#REF!</v>
      </c>
      <c r="AI82" s="150" t="e">
        <f>+#REF!+#REF!+#REF!+#REF!+#REF!+#REF!+#REF!</f>
        <v>#REF!</v>
      </c>
      <c r="AJ82" s="97" t="e">
        <f>+#REF!+#REF!+#REF!+#REF!+#REF!+#REF!+#REF!</f>
        <v>#REF!</v>
      </c>
      <c r="AK82" s="10" t="e">
        <f t="shared" si="118"/>
        <v>#REF!</v>
      </c>
      <c r="AL82" s="133" t="e">
        <f t="shared" si="119"/>
        <v>#REF!</v>
      </c>
      <c r="AM82" s="126"/>
      <c r="AN82" s="150" t="e">
        <f>+#REF!+#REF!+#REF!+#REF!+#REF!+#REF!+#REF!</f>
        <v>#REF!</v>
      </c>
      <c r="AO82" s="97" t="e">
        <f>+#REF!+#REF!+#REF!+#REF!+#REF!+#REF!+#REF!</f>
        <v>#REF!</v>
      </c>
      <c r="AP82" s="10" t="e">
        <f t="shared" si="120"/>
        <v>#REF!</v>
      </c>
      <c r="AQ82" s="133" t="e">
        <f t="shared" si="121"/>
        <v>#REF!</v>
      </c>
      <c r="AS82" s="150" t="e">
        <f>+#REF!</f>
        <v>#REF!</v>
      </c>
      <c r="AT82" s="97" t="e">
        <f>+#REF!</f>
        <v>#REF!</v>
      </c>
      <c r="AU82" s="10" t="e">
        <f t="shared" si="136"/>
        <v>#REF!</v>
      </c>
      <c r="AV82" s="133" t="e">
        <f t="shared" si="137"/>
        <v>#REF!</v>
      </c>
      <c r="AW82" s="126"/>
      <c r="AX82" s="150" t="e">
        <f>+#REF!</f>
        <v>#REF!</v>
      </c>
      <c r="AY82" s="97" t="e">
        <f>+#REF!</f>
        <v>#REF!</v>
      </c>
      <c r="AZ82" s="10" t="e">
        <f t="shared" si="138"/>
        <v>#REF!</v>
      </c>
      <c r="BA82" s="133" t="e">
        <f t="shared" si="139"/>
        <v>#REF!</v>
      </c>
      <c r="BC82" s="150" t="e">
        <f>#REF!+#REF!+#REF!+#REF!+#REF!</f>
        <v>#REF!</v>
      </c>
      <c r="BD82" s="150" t="e">
        <f>#REF!+#REF!+#REF!+#REF!+#REF!</f>
        <v>#REF!</v>
      </c>
      <c r="BE82" s="10" t="e">
        <f t="shared" si="140"/>
        <v>#REF!</v>
      </c>
      <c r="BF82" s="133" t="e">
        <f t="shared" si="141"/>
        <v>#REF!</v>
      </c>
      <c r="BG82" s="126"/>
      <c r="BH82" s="150" t="e">
        <f>#REF!+#REF!+#REF!+#REF!+#REF!</f>
        <v>#REF!</v>
      </c>
      <c r="BI82" s="97" t="e">
        <f t="shared" si="128"/>
        <v>#REF!</v>
      </c>
      <c r="BJ82" s="10" t="e">
        <f t="shared" si="142"/>
        <v>#REF!</v>
      </c>
      <c r="BK82" s="133" t="e">
        <f t="shared" si="143"/>
        <v>#REF!</v>
      </c>
      <c r="BM82" s="150" t="e">
        <f>#REF!+#REF!</f>
        <v>#REF!</v>
      </c>
      <c r="BN82" s="97" t="e">
        <f>#REF!+#REF!</f>
        <v>#REF!</v>
      </c>
      <c r="BO82" s="10" t="e">
        <f t="shared" si="144"/>
        <v>#REF!</v>
      </c>
      <c r="BP82" s="133" t="e">
        <f t="shared" si="145"/>
        <v>#REF!</v>
      </c>
      <c r="BQ82" s="126"/>
      <c r="BR82" s="150" t="e">
        <f>#REF!+#REF!</f>
        <v>#REF!</v>
      </c>
      <c r="BS82" s="97" t="e">
        <f t="shared" si="133"/>
        <v>#REF!</v>
      </c>
      <c r="BT82" s="10" t="e">
        <f t="shared" si="146"/>
        <v>#REF!</v>
      </c>
      <c r="BU82" s="133" t="e">
        <f t="shared" si="147"/>
        <v>#REF!</v>
      </c>
    </row>
    <row r="83" spans="1:73" outlineLevel="1">
      <c r="A83" s="8">
        <v>54450</v>
      </c>
      <c r="B83" s="4"/>
      <c r="C83" t="s">
        <v>85</v>
      </c>
      <c r="E83" s="165" t="e">
        <f t="shared" si="103"/>
        <v>#REF!</v>
      </c>
      <c r="F83" s="165" t="e">
        <f t="shared" si="103"/>
        <v>#REF!</v>
      </c>
      <c r="G83" s="166" t="e">
        <f t="shared" si="104"/>
        <v>#REF!</v>
      </c>
      <c r="H83" s="172" t="e">
        <f t="shared" si="105"/>
        <v>#REF!</v>
      </c>
      <c r="I83" s="126"/>
      <c r="J83" s="165" t="e">
        <f t="shared" si="106"/>
        <v>#REF!</v>
      </c>
      <c r="K83" s="166" t="e">
        <f t="shared" si="107"/>
        <v>#REF!</v>
      </c>
      <c r="L83" s="166" t="e">
        <f t="shared" si="108"/>
        <v>#REF!</v>
      </c>
      <c r="M83" s="133" t="e">
        <f t="shared" si="109"/>
        <v>#REF!</v>
      </c>
      <c r="O83" s="150" t="e">
        <f>+#REF!</f>
        <v>#REF!</v>
      </c>
      <c r="P83" s="97" t="e">
        <f>+#REF!</f>
        <v>#REF!</v>
      </c>
      <c r="Q83" s="10" t="e">
        <f t="shared" si="110"/>
        <v>#REF!</v>
      </c>
      <c r="R83" s="133" t="e">
        <f t="shared" si="111"/>
        <v>#REF!</v>
      </c>
      <c r="S83" s="126"/>
      <c r="T83" s="150" t="e">
        <f>+#REF!</f>
        <v>#REF!</v>
      </c>
      <c r="U83" s="97" t="e">
        <f>+#REF!</f>
        <v>#REF!</v>
      </c>
      <c r="V83" s="10" t="e">
        <f t="shared" si="112"/>
        <v>#REF!</v>
      </c>
      <c r="W83" s="133" t="e">
        <f t="shared" si="113"/>
        <v>#REF!</v>
      </c>
      <c r="Y83" s="150" t="e">
        <f>+#REF!</f>
        <v>#REF!</v>
      </c>
      <c r="Z83" s="97" t="e">
        <f>+#REF!</f>
        <v>#REF!</v>
      </c>
      <c r="AA83" s="10" t="e">
        <f t="shared" si="114"/>
        <v>#REF!</v>
      </c>
      <c r="AB83" s="133" t="e">
        <f t="shared" si="115"/>
        <v>#REF!</v>
      </c>
      <c r="AC83" s="126"/>
      <c r="AD83" s="150" t="e">
        <f>+#REF!</f>
        <v>#REF!</v>
      </c>
      <c r="AE83" s="97" t="e">
        <f>+#REF!</f>
        <v>#REF!</v>
      </c>
      <c r="AF83" s="10" t="e">
        <f t="shared" si="116"/>
        <v>#REF!</v>
      </c>
      <c r="AG83" s="133" t="e">
        <f t="shared" si="117"/>
        <v>#REF!</v>
      </c>
      <c r="AI83" s="150" t="e">
        <f>+#REF!+#REF!+#REF!+#REF!+#REF!+#REF!+#REF!</f>
        <v>#REF!</v>
      </c>
      <c r="AJ83" s="97" t="e">
        <f>+#REF!+#REF!+#REF!+#REF!+#REF!+#REF!+#REF!</f>
        <v>#REF!</v>
      </c>
      <c r="AK83" s="10" t="e">
        <f t="shared" si="118"/>
        <v>#REF!</v>
      </c>
      <c r="AL83" s="133" t="e">
        <f t="shared" si="119"/>
        <v>#REF!</v>
      </c>
      <c r="AM83" s="126"/>
      <c r="AN83" s="150" t="e">
        <f>+#REF!+#REF!+#REF!+#REF!+#REF!+#REF!+#REF!</f>
        <v>#REF!</v>
      </c>
      <c r="AO83" s="97" t="e">
        <f>+#REF!+#REF!+#REF!+#REF!+#REF!+#REF!+#REF!</f>
        <v>#REF!</v>
      </c>
      <c r="AP83" s="10" t="e">
        <f t="shared" si="120"/>
        <v>#REF!</v>
      </c>
      <c r="AQ83" s="133" t="e">
        <f t="shared" si="121"/>
        <v>#REF!</v>
      </c>
      <c r="AS83" s="150" t="e">
        <f>+#REF!</f>
        <v>#REF!</v>
      </c>
      <c r="AT83" s="97" t="e">
        <f>+#REF!</f>
        <v>#REF!</v>
      </c>
      <c r="AU83" s="10" t="e">
        <f t="shared" si="136"/>
        <v>#REF!</v>
      </c>
      <c r="AV83" s="133" t="e">
        <f t="shared" si="137"/>
        <v>#REF!</v>
      </c>
      <c r="AW83" s="126"/>
      <c r="AX83" s="150" t="e">
        <f>+#REF!</f>
        <v>#REF!</v>
      </c>
      <c r="AY83" s="97" t="e">
        <f>+#REF!</f>
        <v>#REF!</v>
      </c>
      <c r="AZ83" s="10" t="e">
        <f t="shared" si="138"/>
        <v>#REF!</v>
      </c>
      <c r="BA83" s="133" t="e">
        <f t="shared" si="139"/>
        <v>#REF!</v>
      </c>
      <c r="BC83" s="150" t="e">
        <f>#REF!+#REF!+#REF!+#REF!+#REF!</f>
        <v>#REF!</v>
      </c>
      <c r="BD83" s="150" t="e">
        <f>#REF!+#REF!+#REF!+#REF!+#REF!</f>
        <v>#REF!</v>
      </c>
      <c r="BE83" s="10" t="e">
        <f t="shared" si="140"/>
        <v>#REF!</v>
      </c>
      <c r="BF83" s="133" t="e">
        <f t="shared" si="141"/>
        <v>#REF!</v>
      </c>
      <c r="BG83" s="126"/>
      <c r="BH83" s="150" t="e">
        <f>#REF!+#REF!+#REF!+#REF!+#REF!</f>
        <v>#REF!</v>
      </c>
      <c r="BI83" s="97" t="e">
        <f t="shared" si="128"/>
        <v>#REF!</v>
      </c>
      <c r="BJ83" s="10" t="e">
        <f t="shared" si="142"/>
        <v>#REF!</v>
      </c>
      <c r="BK83" s="133" t="e">
        <f t="shared" si="143"/>
        <v>#REF!</v>
      </c>
      <c r="BM83" s="150" t="e">
        <f>#REF!+#REF!</f>
        <v>#REF!</v>
      </c>
      <c r="BN83" s="97" t="e">
        <f>#REF!+#REF!</f>
        <v>#REF!</v>
      </c>
      <c r="BO83" s="10" t="e">
        <f t="shared" si="144"/>
        <v>#REF!</v>
      </c>
      <c r="BP83" s="133" t="e">
        <f t="shared" si="145"/>
        <v>#REF!</v>
      </c>
      <c r="BQ83" s="126"/>
      <c r="BR83" s="150" t="e">
        <f>#REF!+#REF!</f>
        <v>#REF!</v>
      </c>
      <c r="BS83" s="97" t="e">
        <f t="shared" si="133"/>
        <v>#REF!</v>
      </c>
      <c r="BT83" s="10" t="e">
        <f t="shared" si="146"/>
        <v>#REF!</v>
      </c>
      <c r="BU83" s="133" t="e">
        <f t="shared" si="147"/>
        <v>#REF!</v>
      </c>
    </row>
    <row r="84" spans="1:73" outlineLevel="1">
      <c r="A84" s="8">
        <v>54500</v>
      </c>
      <c r="B84" s="4"/>
      <c r="C84" t="s">
        <v>86</v>
      </c>
      <c r="E84" s="165" t="e">
        <f t="shared" si="103"/>
        <v>#REF!</v>
      </c>
      <c r="F84" s="165" t="e">
        <f t="shared" si="103"/>
        <v>#REF!</v>
      </c>
      <c r="G84" s="166" t="e">
        <f t="shared" si="104"/>
        <v>#REF!</v>
      </c>
      <c r="H84" s="172" t="e">
        <f t="shared" si="105"/>
        <v>#REF!</v>
      </c>
      <c r="I84" s="126"/>
      <c r="J84" s="165" t="e">
        <f t="shared" si="106"/>
        <v>#REF!</v>
      </c>
      <c r="K84" s="166" t="e">
        <f t="shared" si="107"/>
        <v>#REF!</v>
      </c>
      <c r="L84" s="166" t="e">
        <f t="shared" si="108"/>
        <v>#REF!</v>
      </c>
      <c r="M84" s="133" t="e">
        <f t="shared" si="109"/>
        <v>#REF!</v>
      </c>
      <c r="O84" s="150" t="e">
        <f>+#REF!</f>
        <v>#REF!</v>
      </c>
      <c r="P84" s="97" t="e">
        <f>+#REF!</f>
        <v>#REF!</v>
      </c>
      <c r="Q84" s="10" t="e">
        <f t="shared" si="110"/>
        <v>#REF!</v>
      </c>
      <c r="R84" s="133" t="e">
        <f t="shared" si="111"/>
        <v>#REF!</v>
      </c>
      <c r="S84" s="126"/>
      <c r="T84" s="150" t="e">
        <f>+#REF!</f>
        <v>#REF!</v>
      </c>
      <c r="U84" s="97" t="e">
        <f>+#REF!</f>
        <v>#REF!</v>
      </c>
      <c r="V84" s="10" t="e">
        <f t="shared" si="112"/>
        <v>#REF!</v>
      </c>
      <c r="W84" s="133" t="e">
        <f t="shared" si="113"/>
        <v>#REF!</v>
      </c>
      <c r="Y84" s="150" t="e">
        <f>+#REF!</f>
        <v>#REF!</v>
      </c>
      <c r="Z84" s="97" t="e">
        <f>+#REF!</f>
        <v>#REF!</v>
      </c>
      <c r="AA84" s="10" t="e">
        <f t="shared" si="114"/>
        <v>#REF!</v>
      </c>
      <c r="AB84" s="133" t="e">
        <f t="shared" si="115"/>
        <v>#REF!</v>
      </c>
      <c r="AC84" s="126"/>
      <c r="AD84" s="150" t="e">
        <f>+#REF!</f>
        <v>#REF!</v>
      </c>
      <c r="AE84" s="97" t="e">
        <f>+#REF!</f>
        <v>#REF!</v>
      </c>
      <c r="AF84" s="10" t="e">
        <f t="shared" si="116"/>
        <v>#REF!</v>
      </c>
      <c r="AG84" s="133" t="e">
        <f t="shared" si="117"/>
        <v>#REF!</v>
      </c>
      <c r="AI84" s="150" t="e">
        <f>+#REF!+#REF!+#REF!+#REF!+#REF!+#REF!+#REF!</f>
        <v>#REF!</v>
      </c>
      <c r="AJ84" s="97" t="e">
        <f>+#REF!+#REF!+#REF!+#REF!+#REF!+#REF!+#REF!</f>
        <v>#REF!</v>
      </c>
      <c r="AK84" s="10" t="e">
        <f t="shared" si="118"/>
        <v>#REF!</v>
      </c>
      <c r="AL84" s="133" t="e">
        <f t="shared" si="119"/>
        <v>#REF!</v>
      </c>
      <c r="AM84" s="126"/>
      <c r="AN84" s="150" t="e">
        <f>+#REF!+#REF!+#REF!+#REF!+#REF!+#REF!+#REF!</f>
        <v>#REF!</v>
      </c>
      <c r="AO84" s="97" t="e">
        <f>+#REF!+#REF!+#REF!+#REF!+#REF!+#REF!+#REF!</f>
        <v>#REF!</v>
      </c>
      <c r="AP84" s="10" t="e">
        <f t="shared" si="120"/>
        <v>#REF!</v>
      </c>
      <c r="AQ84" s="133" t="e">
        <f t="shared" si="121"/>
        <v>#REF!</v>
      </c>
      <c r="AS84" s="150" t="e">
        <f>+#REF!</f>
        <v>#REF!</v>
      </c>
      <c r="AT84" s="97" t="e">
        <f>+#REF!</f>
        <v>#REF!</v>
      </c>
      <c r="AU84" s="10" t="e">
        <f t="shared" si="136"/>
        <v>#REF!</v>
      </c>
      <c r="AV84" s="133" t="e">
        <f t="shared" si="137"/>
        <v>#REF!</v>
      </c>
      <c r="AW84" s="126"/>
      <c r="AX84" s="150" t="e">
        <f>+#REF!</f>
        <v>#REF!</v>
      </c>
      <c r="AY84" s="97" t="e">
        <f>+#REF!</f>
        <v>#REF!</v>
      </c>
      <c r="AZ84" s="10" t="e">
        <f t="shared" si="138"/>
        <v>#REF!</v>
      </c>
      <c r="BA84" s="133" t="e">
        <f t="shared" si="139"/>
        <v>#REF!</v>
      </c>
      <c r="BC84" s="150" t="e">
        <f>#REF!+#REF!+#REF!+#REF!+#REF!</f>
        <v>#REF!</v>
      </c>
      <c r="BD84" s="150" t="e">
        <f>#REF!+#REF!+#REF!+#REF!+#REF!</f>
        <v>#REF!</v>
      </c>
      <c r="BE84" s="10" t="e">
        <f t="shared" si="140"/>
        <v>#REF!</v>
      </c>
      <c r="BF84" s="133" t="e">
        <f t="shared" si="141"/>
        <v>#REF!</v>
      </c>
      <c r="BG84" s="126"/>
      <c r="BH84" s="150" t="e">
        <f>#REF!+#REF!+#REF!+#REF!+#REF!</f>
        <v>#REF!</v>
      </c>
      <c r="BI84" s="97" t="e">
        <f t="shared" si="128"/>
        <v>#REF!</v>
      </c>
      <c r="BJ84" s="10" t="e">
        <f t="shared" si="142"/>
        <v>#REF!</v>
      </c>
      <c r="BK84" s="133" t="e">
        <f t="shared" si="143"/>
        <v>#REF!</v>
      </c>
      <c r="BM84" s="150" t="e">
        <f>#REF!+#REF!</f>
        <v>#REF!</v>
      </c>
      <c r="BN84" s="97" t="e">
        <f>#REF!+#REF!</f>
        <v>#REF!</v>
      </c>
      <c r="BO84" s="10" t="e">
        <f t="shared" si="144"/>
        <v>#REF!</v>
      </c>
      <c r="BP84" s="133" t="e">
        <f t="shared" si="145"/>
        <v>#REF!</v>
      </c>
      <c r="BQ84" s="126"/>
      <c r="BR84" s="150" t="e">
        <f>#REF!+#REF!</f>
        <v>#REF!</v>
      </c>
      <c r="BS84" s="97" t="e">
        <f t="shared" si="133"/>
        <v>#REF!</v>
      </c>
      <c r="BT84" s="10" t="e">
        <f t="shared" si="146"/>
        <v>#REF!</v>
      </c>
      <c r="BU84" s="133" t="e">
        <f t="shared" si="147"/>
        <v>#REF!</v>
      </c>
    </row>
    <row r="85" spans="1:73" outlineLevel="1">
      <c r="A85" s="8">
        <v>54700</v>
      </c>
      <c r="B85" s="4"/>
      <c r="C85" t="s">
        <v>77</v>
      </c>
      <c r="E85" s="165" t="e">
        <f t="shared" si="103"/>
        <v>#REF!</v>
      </c>
      <c r="F85" s="165" t="e">
        <f t="shared" si="103"/>
        <v>#REF!</v>
      </c>
      <c r="G85" s="166" t="e">
        <f t="shared" si="104"/>
        <v>#REF!</v>
      </c>
      <c r="H85" s="172" t="e">
        <f t="shared" si="105"/>
        <v>#REF!</v>
      </c>
      <c r="I85" s="126"/>
      <c r="J85" s="165" t="e">
        <f t="shared" si="106"/>
        <v>#REF!</v>
      </c>
      <c r="K85" s="166" t="e">
        <f t="shared" si="107"/>
        <v>#REF!</v>
      </c>
      <c r="L85" s="166" t="e">
        <f t="shared" si="108"/>
        <v>#REF!</v>
      </c>
      <c r="M85" s="133" t="e">
        <f t="shared" si="109"/>
        <v>#REF!</v>
      </c>
      <c r="O85" s="150" t="e">
        <f>+#REF!</f>
        <v>#REF!</v>
      </c>
      <c r="P85" s="97" t="e">
        <f>+#REF!</f>
        <v>#REF!</v>
      </c>
      <c r="Q85" s="10" t="e">
        <f t="shared" si="110"/>
        <v>#REF!</v>
      </c>
      <c r="R85" s="133" t="e">
        <f t="shared" si="111"/>
        <v>#REF!</v>
      </c>
      <c r="S85" s="126"/>
      <c r="T85" s="150" t="e">
        <f>+#REF!</f>
        <v>#REF!</v>
      </c>
      <c r="U85" s="97" t="e">
        <f>+#REF!</f>
        <v>#REF!</v>
      </c>
      <c r="V85" s="10" t="e">
        <f t="shared" si="112"/>
        <v>#REF!</v>
      </c>
      <c r="W85" s="133" t="e">
        <f t="shared" si="113"/>
        <v>#REF!</v>
      </c>
      <c r="Y85" s="150" t="e">
        <f>+#REF!</f>
        <v>#REF!</v>
      </c>
      <c r="Z85" s="97" t="e">
        <f>+#REF!</f>
        <v>#REF!</v>
      </c>
      <c r="AA85" s="10" t="e">
        <f t="shared" si="114"/>
        <v>#REF!</v>
      </c>
      <c r="AB85" s="133" t="e">
        <f t="shared" si="115"/>
        <v>#REF!</v>
      </c>
      <c r="AC85" s="126"/>
      <c r="AD85" s="150" t="e">
        <f>+#REF!</f>
        <v>#REF!</v>
      </c>
      <c r="AE85" s="97" t="e">
        <f>+#REF!</f>
        <v>#REF!</v>
      </c>
      <c r="AF85" s="10" t="e">
        <f t="shared" si="116"/>
        <v>#REF!</v>
      </c>
      <c r="AG85" s="133" t="e">
        <f t="shared" si="117"/>
        <v>#REF!</v>
      </c>
      <c r="AI85" s="150" t="e">
        <f>+#REF!+#REF!+#REF!+#REF!+#REF!+#REF!+#REF!</f>
        <v>#REF!</v>
      </c>
      <c r="AJ85" s="97" t="e">
        <f>+#REF!+#REF!+#REF!+#REF!+#REF!+#REF!+#REF!</f>
        <v>#REF!</v>
      </c>
      <c r="AK85" s="10" t="e">
        <f t="shared" si="118"/>
        <v>#REF!</v>
      </c>
      <c r="AL85" s="133" t="e">
        <f t="shared" si="119"/>
        <v>#REF!</v>
      </c>
      <c r="AM85" s="126"/>
      <c r="AN85" s="150" t="e">
        <f>+#REF!+#REF!+#REF!+#REF!+#REF!+#REF!+#REF!</f>
        <v>#REF!</v>
      </c>
      <c r="AO85" s="97" t="e">
        <f>+#REF!+#REF!+#REF!+#REF!+#REF!+#REF!+#REF!</f>
        <v>#REF!</v>
      </c>
      <c r="AP85" s="10" t="e">
        <f t="shared" si="120"/>
        <v>#REF!</v>
      </c>
      <c r="AQ85" s="133" t="e">
        <f t="shared" si="121"/>
        <v>#REF!</v>
      </c>
      <c r="AS85" s="150" t="e">
        <f>+#REF!</f>
        <v>#REF!</v>
      </c>
      <c r="AT85" s="97" t="e">
        <f>+#REF!</f>
        <v>#REF!</v>
      </c>
      <c r="AU85" s="10" t="e">
        <f t="shared" si="136"/>
        <v>#REF!</v>
      </c>
      <c r="AV85" s="133" t="e">
        <f t="shared" si="137"/>
        <v>#REF!</v>
      </c>
      <c r="AW85" s="126"/>
      <c r="AX85" s="150" t="e">
        <f>+#REF!</f>
        <v>#REF!</v>
      </c>
      <c r="AY85" s="97" t="e">
        <f>+#REF!</f>
        <v>#REF!</v>
      </c>
      <c r="AZ85" s="10" t="e">
        <f t="shared" si="138"/>
        <v>#REF!</v>
      </c>
      <c r="BA85" s="133" t="e">
        <f t="shared" si="139"/>
        <v>#REF!</v>
      </c>
      <c r="BC85" s="150" t="e">
        <f>#REF!+#REF!+#REF!+#REF!+#REF!</f>
        <v>#REF!</v>
      </c>
      <c r="BD85" s="150" t="e">
        <f>#REF!+#REF!+#REF!+#REF!+#REF!</f>
        <v>#REF!</v>
      </c>
      <c r="BE85" s="10" t="e">
        <f t="shared" si="140"/>
        <v>#REF!</v>
      </c>
      <c r="BF85" s="133" t="e">
        <f t="shared" si="141"/>
        <v>#REF!</v>
      </c>
      <c r="BG85" s="126"/>
      <c r="BH85" s="150" t="e">
        <f>#REF!+#REF!+#REF!+#REF!+#REF!</f>
        <v>#REF!</v>
      </c>
      <c r="BI85" s="97" t="e">
        <f t="shared" si="128"/>
        <v>#REF!</v>
      </c>
      <c r="BJ85" s="10" t="e">
        <f t="shared" si="142"/>
        <v>#REF!</v>
      </c>
      <c r="BK85" s="133" t="e">
        <f t="shared" si="143"/>
        <v>#REF!</v>
      </c>
      <c r="BM85" s="150" t="e">
        <f>#REF!+#REF!</f>
        <v>#REF!</v>
      </c>
      <c r="BN85" s="97" t="e">
        <f>#REF!+#REF!</f>
        <v>#REF!</v>
      </c>
      <c r="BO85" s="10" t="e">
        <f t="shared" si="144"/>
        <v>#REF!</v>
      </c>
      <c r="BP85" s="133" t="e">
        <f t="shared" si="145"/>
        <v>#REF!</v>
      </c>
      <c r="BQ85" s="126"/>
      <c r="BR85" s="150" t="e">
        <f>#REF!+#REF!</f>
        <v>#REF!</v>
      </c>
      <c r="BS85" s="97" t="e">
        <f t="shared" si="133"/>
        <v>#REF!</v>
      </c>
      <c r="BT85" s="10" t="e">
        <f t="shared" si="146"/>
        <v>#REF!</v>
      </c>
      <c r="BU85" s="133" t="e">
        <f t="shared" si="147"/>
        <v>#REF!</v>
      </c>
    </row>
    <row r="86" spans="1:73" outlineLevel="1">
      <c r="A86" s="8">
        <v>54750</v>
      </c>
      <c r="B86" s="4"/>
      <c r="C86" t="e">
        <f>VLOOKUP(A86,LookupB,2,FALSE)</f>
        <v>#NAME?</v>
      </c>
      <c r="E86" s="165" t="e">
        <f t="shared" si="103"/>
        <v>#REF!</v>
      </c>
      <c r="F86" s="165" t="e">
        <f t="shared" si="103"/>
        <v>#REF!</v>
      </c>
      <c r="G86" s="166" t="e">
        <f>+F86-E86</f>
        <v>#REF!</v>
      </c>
      <c r="H86" s="172" t="e">
        <f>IF(E86+F86=0,0,IF(E86=0,"    100.0%",IF(G86=0,"      0.0%",+G86/E86)))</f>
        <v>#REF!</v>
      </c>
      <c r="I86" s="126"/>
      <c r="J86" s="165" t="e">
        <f t="shared" si="106"/>
        <v>#REF!</v>
      </c>
      <c r="K86" s="166" t="e">
        <f t="shared" si="107"/>
        <v>#REF!</v>
      </c>
      <c r="L86" s="166" t="e">
        <f>+K86-J86</f>
        <v>#REF!</v>
      </c>
      <c r="M86" s="133" t="e">
        <f>IF(J86+K86=0,0,IF(J86=0,"    100.0%",IF(L86=0,"      0.0%",+L86/J86)))</f>
        <v>#REF!</v>
      </c>
      <c r="O86" s="150" t="e">
        <f>+#REF!</f>
        <v>#REF!</v>
      </c>
      <c r="P86" s="97" t="e">
        <f>+#REF!</f>
        <v>#REF!</v>
      </c>
      <c r="Q86" s="10" t="e">
        <f>+P86-O86</f>
        <v>#REF!</v>
      </c>
      <c r="R86" s="133" t="e">
        <f>IF(O86+P86=0,0,IF(O86=0,"    100.0%",IF(Q86=0,"      0.0%",+Q86/O86)))</f>
        <v>#REF!</v>
      </c>
      <c r="S86" s="126"/>
      <c r="T86" s="150" t="e">
        <f>+#REF!</f>
        <v>#REF!</v>
      </c>
      <c r="U86" s="97" t="e">
        <f>+#REF!</f>
        <v>#REF!</v>
      </c>
      <c r="V86" s="10" t="e">
        <f>+U86-T86</f>
        <v>#REF!</v>
      </c>
      <c r="W86" s="133" t="e">
        <f>IF(T86+U86=0,0,IF(T86=0,"    100.0%",IF(V86=0,"      0.0%",+V86/T86)))</f>
        <v>#REF!</v>
      </c>
      <c r="Y86" s="150" t="e">
        <f>+#REF!</f>
        <v>#REF!</v>
      </c>
      <c r="Z86" s="97" t="e">
        <f>+#REF!</f>
        <v>#REF!</v>
      </c>
      <c r="AA86" s="10" t="e">
        <f>+Z86-Y86</f>
        <v>#REF!</v>
      </c>
      <c r="AB86" s="133" t="e">
        <f>IF(Y86+Z86=0,0,IF(Y86=0,"    100.0%",IF(AA86=0,"      0.0%",+AA86/Y86)))</f>
        <v>#REF!</v>
      </c>
      <c r="AC86" s="126"/>
      <c r="AD86" s="150" t="e">
        <f>+#REF!</f>
        <v>#REF!</v>
      </c>
      <c r="AE86" s="97" t="e">
        <f>+#REF!</f>
        <v>#REF!</v>
      </c>
      <c r="AF86" s="10" t="e">
        <f>+AE86-AD86</f>
        <v>#REF!</v>
      </c>
      <c r="AG86" s="133" t="e">
        <f>IF(AD86+AE86=0,0,IF(AD86=0,"    100.0%",IF(AF86=0,"      0.0%",+AF86/AD86)))</f>
        <v>#REF!</v>
      </c>
      <c r="AI86" s="150" t="e">
        <f>+#REF!+#REF!+#REF!+#REF!+#REF!+#REF!+#REF!</f>
        <v>#REF!</v>
      </c>
      <c r="AJ86" s="97" t="e">
        <f>+#REF!+#REF!+#REF!+#REF!+#REF!+#REF!+#REF!</f>
        <v>#REF!</v>
      </c>
      <c r="AK86" s="10" t="e">
        <f>+AJ86-AI86</f>
        <v>#REF!</v>
      </c>
      <c r="AL86" s="133" t="e">
        <f>IF(AI86+AJ86=0,0,IF(AI86=0,"    100.0%",IF(AK86=0,"      0.0%",+AK86/AI86)))</f>
        <v>#REF!</v>
      </c>
      <c r="AM86" s="126"/>
      <c r="AN86" s="150" t="e">
        <f>+#REF!+#REF!+#REF!+#REF!+#REF!+#REF!+#REF!</f>
        <v>#REF!</v>
      </c>
      <c r="AO86" s="97" t="e">
        <f>+#REF!+#REF!+#REF!+#REF!+#REF!+#REF!+#REF!</f>
        <v>#REF!</v>
      </c>
      <c r="AP86" s="10" t="e">
        <f>+AO86-AN86</f>
        <v>#REF!</v>
      </c>
      <c r="AQ86" s="133" t="e">
        <f>IF(AN86+AO86=0,0,IF(AN86=0,"    100.0%",IF(AP86=0,"      0.0%",+AP86/AN86)))</f>
        <v>#REF!</v>
      </c>
      <c r="AS86" s="150" t="e">
        <f>+#REF!</f>
        <v>#REF!</v>
      </c>
      <c r="AT86" s="97" t="e">
        <f>+#REF!</f>
        <v>#REF!</v>
      </c>
      <c r="AU86" s="10" t="e">
        <f>+AT86-AS86</f>
        <v>#REF!</v>
      </c>
      <c r="AV86" s="133" t="e">
        <f>IF(AS86+AT86=0,0,IF(AS86=0,"    100.0%",IF(AU86=0,"      0.0%",+AU86/AS86)))</f>
        <v>#REF!</v>
      </c>
      <c r="AW86" s="126"/>
      <c r="AX86" s="150" t="e">
        <f>+#REF!</f>
        <v>#REF!</v>
      </c>
      <c r="AY86" s="97" t="e">
        <f>+#REF!</f>
        <v>#REF!</v>
      </c>
      <c r="AZ86" s="10" t="e">
        <f>+AY86-AX86</f>
        <v>#REF!</v>
      </c>
      <c r="BA86" s="133" t="e">
        <f>IF(AX86+AY86=0,0,IF(AX86=0,"    100.0%",IF(AZ86=0,"      0.0%",+AZ86/AX86)))</f>
        <v>#REF!</v>
      </c>
      <c r="BC86" s="150" t="e">
        <f>#REF!+#REF!+#REF!+#REF!+#REF!</f>
        <v>#REF!</v>
      </c>
      <c r="BD86" s="150" t="e">
        <f>#REF!+#REF!+#REF!+#REF!+#REF!</f>
        <v>#REF!</v>
      </c>
      <c r="BE86" s="10" t="e">
        <f>+BD86-BC86</f>
        <v>#REF!</v>
      </c>
      <c r="BF86" s="133" t="e">
        <f>IF(BC86+BD86=0,0,IF(BC86=0,"    100.0%",IF(BE86=0,"      0.0%",+BE86/BC86)))</f>
        <v>#REF!</v>
      </c>
      <c r="BG86" s="126"/>
      <c r="BH86" s="150" t="e">
        <f>#REF!+#REF!+#REF!+#REF!+#REF!</f>
        <v>#REF!</v>
      </c>
      <c r="BI86" s="97" t="e">
        <f t="shared" si="128"/>
        <v>#REF!</v>
      </c>
      <c r="BJ86" s="10" t="e">
        <f>+BI86-BH86</f>
        <v>#REF!</v>
      </c>
      <c r="BK86" s="133" t="e">
        <f>IF(BH86+BI86=0,0,IF(BH86=0,"    100.0%",IF(BJ86=0,"      0.0%",+BJ86/BH86)))</f>
        <v>#REF!</v>
      </c>
      <c r="BM86" s="150" t="e">
        <f>#REF!+#REF!</f>
        <v>#REF!</v>
      </c>
      <c r="BN86" s="97" t="e">
        <f>#REF!+#REF!</f>
        <v>#REF!</v>
      </c>
      <c r="BO86" s="10" t="e">
        <f>+BN86-BM86</f>
        <v>#REF!</v>
      </c>
      <c r="BP86" s="133" t="e">
        <f>IF(BM86+BN86=0,0,IF(BM86=0,"    100.0%",IF(BO86=0,"      0.0%",+BO86/BM86)))</f>
        <v>#REF!</v>
      </c>
      <c r="BQ86" s="126"/>
      <c r="BR86" s="150" t="e">
        <f>#REF!+#REF!</f>
        <v>#REF!</v>
      </c>
      <c r="BS86" s="97" t="e">
        <f t="shared" si="133"/>
        <v>#REF!</v>
      </c>
      <c r="BT86" s="10" t="e">
        <f>+BS86-BR86</f>
        <v>#REF!</v>
      </c>
      <c r="BU86" s="133" t="e">
        <f>IF(BR86+BS86=0,0,IF(BR86=0,"    100.0%",IF(BT86=0,"      0.0%",+BT86/BR86)))</f>
        <v>#REF!</v>
      </c>
    </row>
    <row r="87" spans="1:73" outlineLevel="1">
      <c r="A87" s="8">
        <v>54800</v>
      </c>
      <c r="B87" s="4"/>
      <c r="C87" t="s">
        <v>78</v>
      </c>
      <c r="E87" s="165" t="e">
        <f t="shared" si="103"/>
        <v>#REF!</v>
      </c>
      <c r="F87" s="165" t="e">
        <f t="shared" si="103"/>
        <v>#REF!</v>
      </c>
      <c r="G87" s="166" t="e">
        <f t="shared" si="104"/>
        <v>#REF!</v>
      </c>
      <c r="H87" s="172" t="e">
        <f t="shared" si="105"/>
        <v>#REF!</v>
      </c>
      <c r="I87" s="126"/>
      <c r="J87" s="165" t="e">
        <f t="shared" si="106"/>
        <v>#REF!</v>
      </c>
      <c r="K87" s="166" t="e">
        <f t="shared" si="107"/>
        <v>#REF!</v>
      </c>
      <c r="L87" s="166" t="e">
        <f t="shared" si="108"/>
        <v>#REF!</v>
      </c>
      <c r="M87" s="133" t="e">
        <f t="shared" si="109"/>
        <v>#REF!</v>
      </c>
      <c r="O87" s="150" t="e">
        <f>+#REF!</f>
        <v>#REF!</v>
      </c>
      <c r="P87" s="97" t="e">
        <f>+#REF!</f>
        <v>#REF!</v>
      </c>
      <c r="Q87" s="10" t="e">
        <f t="shared" si="110"/>
        <v>#REF!</v>
      </c>
      <c r="R87" s="133" t="e">
        <f t="shared" si="111"/>
        <v>#REF!</v>
      </c>
      <c r="S87" s="126"/>
      <c r="T87" s="150" t="e">
        <f>+#REF!</f>
        <v>#REF!</v>
      </c>
      <c r="U87" s="97" t="e">
        <f>+#REF!</f>
        <v>#REF!</v>
      </c>
      <c r="V87" s="10" t="e">
        <f t="shared" si="112"/>
        <v>#REF!</v>
      </c>
      <c r="W87" s="133" t="e">
        <f t="shared" si="113"/>
        <v>#REF!</v>
      </c>
      <c r="Y87" s="150" t="e">
        <f>+#REF!</f>
        <v>#REF!</v>
      </c>
      <c r="Z87" s="97" t="e">
        <f>+#REF!</f>
        <v>#REF!</v>
      </c>
      <c r="AA87" s="10" t="e">
        <f t="shared" si="114"/>
        <v>#REF!</v>
      </c>
      <c r="AB87" s="133" t="e">
        <f t="shared" si="115"/>
        <v>#REF!</v>
      </c>
      <c r="AC87" s="126"/>
      <c r="AD87" s="150" t="e">
        <f>+#REF!</f>
        <v>#REF!</v>
      </c>
      <c r="AE87" s="97" t="e">
        <f>+#REF!</f>
        <v>#REF!</v>
      </c>
      <c r="AF87" s="10" t="e">
        <f t="shared" si="116"/>
        <v>#REF!</v>
      </c>
      <c r="AG87" s="133" t="e">
        <f t="shared" si="117"/>
        <v>#REF!</v>
      </c>
      <c r="AI87" s="150" t="e">
        <f>+#REF!+#REF!+#REF!+#REF!+#REF!+#REF!+#REF!</f>
        <v>#REF!</v>
      </c>
      <c r="AJ87" s="97" t="e">
        <f>+#REF!+#REF!+#REF!+#REF!+#REF!+#REF!+#REF!</f>
        <v>#REF!</v>
      </c>
      <c r="AK87" s="10" t="e">
        <f t="shared" si="118"/>
        <v>#REF!</v>
      </c>
      <c r="AL87" s="133" t="e">
        <f t="shared" si="119"/>
        <v>#REF!</v>
      </c>
      <c r="AM87" s="126"/>
      <c r="AN87" s="150" t="e">
        <f>+#REF!+#REF!+#REF!+#REF!+#REF!+#REF!+#REF!</f>
        <v>#REF!</v>
      </c>
      <c r="AO87" s="97" t="e">
        <f>+#REF!+#REF!+#REF!+#REF!+#REF!+#REF!+#REF!</f>
        <v>#REF!</v>
      </c>
      <c r="AP87" s="10" t="e">
        <f t="shared" si="120"/>
        <v>#REF!</v>
      </c>
      <c r="AQ87" s="133" t="e">
        <f t="shared" si="121"/>
        <v>#REF!</v>
      </c>
      <c r="AS87" s="150" t="e">
        <f>+#REF!</f>
        <v>#REF!</v>
      </c>
      <c r="AT87" s="97" t="e">
        <f>+#REF!</f>
        <v>#REF!</v>
      </c>
      <c r="AU87" s="10" t="e">
        <f t="shared" si="136"/>
        <v>#REF!</v>
      </c>
      <c r="AV87" s="133" t="e">
        <f t="shared" si="137"/>
        <v>#REF!</v>
      </c>
      <c r="AW87" s="126"/>
      <c r="AX87" s="150" t="e">
        <f>+#REF!</f>
        <v>#REF!</v>
      </c>
      <c r="AY87" s="97" t="e">
        <f>+#REF!</f>
        <v>#REF!</v>
      </c>
      <c r="AZ87" s="10" t="e">
        <f t="shared" si="138"/>
        <v>#REF!</v>
      </c>
      <c r="BA87" s="133" t="e">
        <f t="shared" si="139"/>
        <v>#REF!</v>
      </c>
      <c r="BC87" s="150" t="e">
        <f>#REF!+#REF!+#REF!+#REF!+#REF!</f>
        <v>#REF!</v>
      </c>
      <c r="BD87" s="150" t="e">
        <f>#REF!+#REF!+#REF!+#REF!+#REF!</f>
        <v>#REF!</v>
      </c>
      <c r="BE87" s="10" t="e">
        <f t="shared" ref="BE87:BE140" si="148">+BD87-BC87</f>
        <v>#REF!</v>
      </c>
      <c r="BF87" s="133" t="e">
        <f t="shared" ref="BF87:BF140" si="149">IF(BC87+BD87=0,0,IF(BC87=0,"    100.0%",IF(BE87=0,"      0.0%",+BE87/BC87)))</f>
        <v>#REF!</v>
      </c>
      <c r="BG87" s="126"/>
      <c r="BH87" s="150" t="e">
        <f>#REF!+#REF!+#REF!+#REF!+#REF!</f>
        <v>#REF!</v>
      </c>
      <c r="BI87" s="97" t="e">
        <f t="shared" si="128"/>
        <v>#REF!</v>
      </c>
      <c r="BJ87" s="10" t="e">
        <f t="shared" ref="BJ87:BJ140" si="150">+BI87-BH87</f>
        <v>#REF!</v>
      </c>
      <c r="BK87" s="133" t="e">
        <f t="shared" ref="BK87:BK140" si="151">IF(BH87+BI87=0,0,IF(BH87=0,"    100.0%",IF(BJ87=0,"      0.0%",+BJ87/BH87)))</f>
        <v>#REF!</v>
      </c>
      <c r="BM87" s="150" t="e">
        <f>#REF!+#REF!</f>
        <v>#REF!</v>
      </c>
      <c r="BN87" s="97" t="e">
        <f>#REF!+#REF!</f>
        <v>#REF!</v>
      </c>
      <c r="BO87" s="10" t="e">
        <f t="shared" ref="BO87:BO140" si="152">+BN87-BM87</f>
        <v>#REF!</v>
      </c>
      <c r="BP87" s="133" t="e">
        <f t="shared" ref="BP87:BP140" si="153">IF(BM87+BN87=0,0,IF(BM87=0,"    100.0%",IF(BO87=0,"      0.0%",+BO87/BM87)))</f>
        <v>#REF!</v>
      </c>
      <c r="BQ87" s="126"/>
      <c r="BR87" s="150" t="e">
        <f>#REF!+#REF!</f>
        <v>#REF!</v>
      </c>
      <c r="BS87" s="97" t="e">
        <f t="shared" si="133"/>
        <v>#REF!</v>
      </c>
      <c r="BT87" s="10" t="e">
        <f t="shared" ref="BT87:BT140" si="154">+BS87-BR87</f>
        <v>#REF!</v>
      </c>
      <c r="BU87" s="133" t="e">
        <f t="shared" ref="BU87:BU140" si="155">IF(BR87+BS87=0,0,IF(BR87=0,"    100.0%",IF(BT87=0,"      0.0%",+BT87/BR87)))</f>
        <v>#REF!</v>
      </c>
    </row>
    <row r="88" spans="1:73" outlineLevel="1">
      <c r="A88" s="8">
        <v>54900</v>
      </c>
      <c r="B88" s="4"/>
      <c r="C88" t="s">
        <v>87</v>
      </c>
      <c r="E88" s="165" t="e">
        <f t="shared" si="103"/>
        <v>#REF!</v>
      </c>
      <c r="F88" s="165" t="e">
        <f t="shared" si="103"/>
        <v>#REF!</v>
      </c>
      <c r="G88" s="166" t="e">
        <f t="shared" si="104"/>
        <v>#REF!</v>
      </c>
      <c r="H88" s="172" t="e">
        <f t="shared" si="105"/>
        <v>#REF!</v>
      </c>
      <c r="I88" s="126"/>
      <c r="J88" s="165" t="e">
        <f t="shared" si="106"/>
        <v>#REF!</v>
      </c>
      <c r="K88" s="166" t="e">
        <f t="shared" si="107"/>
        <v>#REF!</v>
      </c>
      <c r="L88" s="166" t="e">
        <f t="shared" si="108"/>
        <v>#REF!</v>
      </c>
      <c r="M88" s="133" t="e">
        <f t="shared" si="109"/>
        <v>#REF!</v>
      </c>
      <c r="O88" s="150" t="e">
        <f>+#REF!</f>
        <v>#REF!</v>
      </c>
      <c r="P88" s="97" t="e">
        <f>+#REF!</f>
        <v>#REF!</v>
      </c>
      <c r="Q88" s="10" t="e">
        <f t="shared" si="110"/>
        <v>#REF!</v>
      </c>
      <c r="R88" s="133" t="e">
        <f t="shared" si="111"/>
        <v>#REF!</v>
      </c>
      <c r="S88" s="126"/>
      <c r="T88" s="150" t="e">
        <f>+#REF!</f>
        <v>#REF!</v>
      </c>
      <c r="U88" s="97" t="e">
        <f>+#REF!</f>
        <v>#REF!</v>
      </c>
      <c r="V88" s="10" t="e">
        <f t="shared" si="112"/>
        <v>#REF!</v>
      </c>
      <c r="W88" s="133" t="e">
        <f t="shared" si="113"/>
        <v>#REF!</v>
      </c>
      <c r="Y88" s="150" t="e">
        <f>+#REF!</f>
        <v>#REF!</v>
      </c>
      <c r="Z88" s="97" t="e">
        <f>+#REF!</f>
        <v>#REF!</v>
      </c>
      <c r="AA88" s="10" t="e">
        <f t="shared" si="114"/>
        <v>#REF!</v>
      </c>
      <c r="AB88" s="133" t="e">
        <f t="shared" si="115"/>
        <v>#REF!</v>
      </c>
      <c r="AC88" s="126"/>
      <c r="AD88" s="150" t="e">
        <f>+#REF!</f>
        <v>#REF!</v>
      </c>
      <c r="AE88" s="97" t="e">
        <f>+#REF!</f>
        <v>#REF!</v>
      </c>
      <c r="AF88" s="10" t="e">
        <f t="shared" si="116"/>
        <v>#REF!</v>
      </c>
      <c r="AG88" s="133" t="e">
        <f t="shared" si="117"/>
        <v>#REF!</v>
      </c>
      <c r="AI88" s="150" t="e">
        <f>+#REF!+#REF!+#REF!+#REF!+#REF!+#REF!+#REF!</f>
        <v>#REF!</v>
      </c>
      <c r="AJ88" s="97" t="e">
        <f>+#REF!+#REF!+#REF!+#REF!+#REF!+#REF!+#REF!</f>
        <v>#REF!</v>
      </c>
      <c r="AK88" s="10" t="e">
        <f t="shared" si="118"/>
        <v>#REF!</v>
      </c>
      <c r="AL88" s="133" t="e">
        <f t="shared" si="119"/>
        <v>#REF!</v>
      </c>
      <c r="AM88" s="126"/>
      <c r="AN88" s="150" t="e">
        <f>+#REF!+#REF!+#REF!+#REF!+#REF!+#REF!+#REF!</f>
        <v>#REF!</v>
      </c>
      <c r="AO88" s="97" t="e">
        <f>+#REF!+#REF!+#REF!+#REF!+#REF!+#REF!+#REF!</f>
        <v>#REF!</v>
      </c>
      <c r="AP88" s="10" t="e">
        <f t="shared" si="120"/>
        <v>#REF!</v>
      </c>
      <c r="AQ88" s="133" t="e">
        <f t="shared" si="121"/>
        <v>#REF!</v>
      </c>
      <c r="AS88" s="150" t="e">
        <f>+#REF!</f>
        <v>#REF!</v>
      </c>
      <c r="AT88" s="97" t="e">
        <f>+#REF!</f>
        <v>#REF!</v>
      </c>
      <c r="AU88" s="10" t="e">
        <f t="shared" si="136"/>
        <v>#REF!</v>
      </c>
      <c r="AV88" s="133" t="e">
        <f t="shared" si="137"/>
        <v>#REF!</v>
      </c>
      <c r="AW88" s="126"/>
      <c r="AX88" s="150" t="e">
        <f>+#REF!</f>
        <v>#REF!</v>
      </c>
      <c r="AY88" s="97" t="e">
        <f>+#REF!</f>
        <v>#REF!</v>
      </c>
      <c r="AZ88" s="10" t="e">
        <f t="shared" si="138"/>
        <v>#REF!</v>
      </c>
      <c r="BA88" s="133" t="e">
        <f t="shared" si="139"/>
        <v>#REF!</v>
      </c>
      <c r="BC88" s="150" t="e">
        <f>#REF!+#REF!+#REF!+#REF!+#REF!</f>
        <v>#REF!</v>
      </c>
      <c r="BD88" s="150" t="e">
        <f>#REF!+#REF!+#REF!+#REF!+#REF!</f>
        <v>#REF!</v>
      </c>
      <c r="BE88" s="10" t="e">
        <f t="shared" si="148"/>
        <v>#REF!</v>
      </c>
      <c r="BF88" s="133" t="e">
        <f t="shared" si="149"/>
        <v>#REF!</v>
      </c>
      <c r="BG88" s="126"/>
      <c r="BH88" s="150" t="e">
        <f>#REF!+#REF!+#REF!+#REF!+#REF!</f>
        <v>#REF!</v>
      </c>
      <c r="BI88" s="97" t="e">
        <f t="shared" si="128"/>
        <v>#REF!</v>
      </c>
      <c r="BJ88" s="10" t="e">
        <f t="shared" si="150"/>
        <v>#REF!</v>
      </c>
      <c r="BK88" s="133" t="e">
        <f t="shared" si="151"/>
        <v>#REF!</v>
      </c>
      <c r="BM88" s="150" t="e">
        <f>#REF!+#REF!</f>
        <v>#REF!</v>
      </c>
      <c r="BN88" s="97" t="e">
        <f>#REF!+#REF!</f>
        <v>#REF!</v>
      </c>
      <c r="BO88" s="10" t="e">
        <f t="shared" si="152"/>
        <v>#REF!</v>
      </c>
      <c r="BP88" s="133" t="e">
        <f t="shared" si="153"/>
        <v>#REF!</v>
      </c>
      <c r="BQ88" s="126"/>
      <c r="BR88" s="150" t="e">
        <f>#REF!+#REF!</f>
        <v>#REF!</v>
      </c>
      <c r="BS88" s="97" t="e">
        <f t="shared" si="133"/>
        <v>#REF!</v>
      </c>
      <c r="BT88" s="10" t="e">
        <f t="shared" si="154"/>
        <v>#REF!</v>
      </c>
      <c r="BU88" s="133" t="e">
        <f t="shared" si="155"/>
        <v>#REF!</v>
      </c>
    </row>
    <row r="89" spans="1:73" outlineLevel="1">
      <c r="A89" s="8">
        <v>55025</v>
      </c>
      <c r="B89" s="4"/>
      <c r="C89" t="s">
        <v>79</v>
      </c>
      <c r="E89" s="165" t="e">
        <f t="shared" si="103"/>
        <v>#REF!</v>
      </c>
      <c r="F89" s="165" t="e">
        <f t="shared" si="103"/>
        <v>#REF!</v>
      </c>
      <c r="G89" s="166" t="e">
        <f t="shared" si="104"/>
        <v>#REF!</v>
      </c>
      <c r="H89" s="172" t="e">
        <f t="shared" si="105"/>
        <v>#REF!</v>
      </c>
      <c r="I89" s="126"/>
      <c r="J89" s="165" t="e">
        <f t="shared" si="106"/>
        <v>#REF!</v>
      </c>
      <c r="K89" s="166" t="e">
        <f t="shared" si="107"/>
        <v>#REF!</v>
      </c>
      <c r="L89" s="166" t="e">
        <f t="shared" si="108"/>
        <v>#REF!</v>
      </c>
      <c r="M89" s="133" t="e">
        <f t="shared" si="109"/>
        <v>#REF!</v>
      </c>
      <c r="O89" s="150" t="e">
        <f>+#REF!</f>
        <v>#REF!</v>
      </c>
      <c r="P89" s="97" t="e">
        <f>+#REF!</f>
        <v>#REF!</v>
      </c>
      <c r="Q89" s="10" t="e">
        <f t="shared" si="110"/>
        <v>#REF!</v>
      </c>
      <c r="R89" s="133" t="e">
        <f t="shared" si="111"/>
        <v>#REF!</v>
      </c>
      <c r="S89" s="126"/>
      <c r="T89" s="150" t="e">
        <f>+#REF!</f>
        <v>#REF!</v>
      </c>
      <c r="U89" s="97" t="e">
        <f>+#REF!</f>
        <v>#REF!</v>
      </c>
      <c r="V89" s="10" t="e">
        <f t="shared" si="112"/>
        <v>#REF!</v>
      </c>
      <c r="W89" s="133" t="e">
        <f t="shared" si="113"/>
        <v>#REF!</v>
      </c>
      <c r="Y89" s="150" t="e">
        <f>+#REF!</f>
        <v>#REF!</v>
      </c>
      <c r="Z89" s="97" t="e">
        <f>+#REF!</f>
        <v>#REF!</v>
      </c>
      <c r="AA89" s="10" t="e">
        <f t="shared" si="114"/>
        <v>#REF!</v>
      </c>
      <c r="AB89" s="133" t="e">
        <f t="shared" si="115"/>
        <v>#REF!</v>
      </c>
      <c r="AC89" s="126"/>
      <c r="AD89" s="150" t="e">
        <f>+#REF!</f>
        <v>#REF!</v>
      </c>
      <c r="AE89" s="97" t="e">
        <f>+#REF!</f>
        <v>#REF!</v>
      </c>
      <c r="AF89" s="10" t="e">
        <f t="shared" si="116"/>
        <v>#REF!</v>
      </c>
      <c r="AG89" s="133" t="e">
        <f t="shared" si="117"/>
        <v>#REF!</v>
      </c>
      <c r="AI89" s="150" t="e">
        <f>+#REF!+#REF!+#REF!+#REF!+#REF!+#REF!+#REF!</f>
        <v>#REF!</v>
      </c>
      <c r="AJ89" s="97" t="e">
        <f>+#REF!+#REF!+#REF!+#REF!+#REF!+#REF!+#REF!</f>
        <v>#REF!</v>
      </c>
      <c r="AK89" s="10" t="e">
        <f t="shared" si="118"/>
        <v>#REF!</v>
      </c>
      <c r="AL89" s="133" t="e">
        <f t="shared" si="119"/>
        <v>#REF!</v>
      </c>
      <c r="AM89" s="126"/>
      <c r="AN89" s="150" t="e">
        <f>+#REF!+#REF!+#REF!+#REF!+#REF!+#REF!+#REF!</f>
        <v>#REF!</v>
      </c>
      <c r="AO89" s="97" t="e">
        <f>+#REF!+#REF!+#REF!+#REF!+#REF!+#REF!+#REF!</f>
        <v>#REF!</v>
      </c>
      <c r="AP89" s="10" t="e">
        <f t="shared" si="120"/>
        <v>#REF!</v>
      </c>
      <c r="AQ89" s="133" t="e">
        <f t="shared" si="121"/>
        <v>#REF!</v>
      </c>
      <c r="AS89" s="150" t="e">
        <f>+#REF!</f>
        <v>#REF!</v>
      </c>
      <c r="AT89" s="97" t="e">
        <f>+#REF!</f>
        <v>#REF!</v>
      </c>
      <c r="AU89" s="10" t="e">
        <f t="shared" si="136"/>
        <v>#REF!</v>
      </c>
      <c r="AV89" s="133" t="e">
        <f t="shared" si="137"/>
        <v>#REF!</v>
      </c>
      <c r="AW89" s="126"/>
      <c r="AX89" s="150" t="e">
        <f>+#REF!</f>
        <v>#REF!</v>
      </c>
      <c r="AY89" s="97" t="e">
        <f>+#REF!</f>
        <v>#REF!</v>
      </c>
      <c r="AZ89" s="10" t="e">
        <f t="shared" si="138"/>
        <v>#REF!</v>
      </c>
      <c r="BA89" s="133" t="e">
        <f t="shared" si="139"/>
        <v>#REF!</v>
      </c>
      <c r="BC89" s="150" t="e">
        <f>#REF!+#REF!+#REF!+#REF!+#REF!</f>
        <v>#REF!</v>
      </c>
      <c r="BD89" s="150" t="e">
        <f>#REF!+#REF!+#REF!+#REF!+#REF!</f>
        <v>#REF!</v>
      </c>
      <c r="BE89" s="10" t="e">
        <f t="shared" si="148"/>
        <v>#REF!</v>
      </c>
      <c r="BF89" s="133" t="e">
        <f t="shared" si="149"/>
        <v>#REF!</v>
      </c>
      <c r="BG89" s="126"/>
      <c r="BH89" s="150" t="e">
        <f>#REF!+#REF!+#REF!+#REF!+#REF!</f>
        <v>#REF!</v>
      </c>
      <c r="BI89" s="97" t="e">
        <f t="shared" si="128"/>
        <v>#REF!</v>
      </c>
      <c r="BJ89" s="10" t="e">
        <f t="shared" si="150"/>
        <v>#REF!</v>
      </c>
      <c r="BK89" s="133" t="e">
        <f t="shared" si="151"/>
        <v>#REF!</v>
      </c>
      <c r="BM89" s="150" t="e">
        <f>#REF!+#REF!</f>
        <v>#REF!</v>
      </c>
      <c r="BN89" s="97" t="e">
        <f>#REF!+#REF!</f>
        <v>#REF!</v>
      </c>
      <c r="BO89" s="10" t="e">
        <f t="shared" si="152"/>
        <v>#REF!</v>
      </c>
      <c r="BP89" s="133" t="e">
        <f t="shared" si="153"/>
        <v>#REF!</v>
      </c>
      <c r="BQ89" s="126"/>
      <c r="BR89" s="150" t="e">
        <f>#REF!+#REF!</f>
        <v>#REF!</v>
      </c>
      <c r="BS89" s="97" t="e">
        <f t="shared" si="133"/>
        <v>#REF!</v>
      </c>
      <c r="BT89" s="10" t="e">
        <f t="shared" si="154"/>
        <v>#REF!</v>
      </c>
      <c r="BU89" s="133" t="e">
        <f t="shared" si="155"/>
        <v>#REF!</v>
      </c>
    </row>
    <row r="90" spans="1:73" outlineLevel="1">
      <c r="A90" s="8">
        <v>55075</v>
      </c>
      <c r="B90" s="4"/>
      <c r="C90" t="s">
        <v>88</v>
      </c>
      <c r="E90" s="165" t="e">
        <f t="shared" si="103"/>
        <v>#REF!</v>
      </c>
      <c r="F90" s="165" t="e">
        <f t="shared" si="103"/>
        <v>#REF!</v>
      </c>
      <c r="G90" s="166" t="e">
        <f t="shared" si="104"/>
        <v>#REF!</v>
      </c>
      <c r="H90" s="172" t="e">
        <f t="shared" si="105"/>
        <v>#REF!</v>
      </c>
      <c r="I90" s="126"/>
      <c r="J90" s="165" t="e">
        <f t="shared" si="106"/>
        <v>#REF!</v>
      </c>
      <c r="K90" s="166" t="e">
        <f t="shared" si="107"/>
        <v>#REF!</v>
      </c>
      <c r="L90" s="166" t="e">
        <f t="shared" si="108"/>
        <v>#REF!</v>
      </c>
      <c r="M90" s="133" t="e">
        <f t="shared" si="109"/>
        <v>#REF!</v>
      </c>
      <c r="O90" s="150" t="e">
        <f>+#REF!</f>
        <v>#REF!</v>
      </c>
      <c r="P90" s="97" t="e">
        <f>+#REF!</f>
        <v>#REF!</v>
      </c>
      <c r="Q90" s="10" t="e">
        <f t="shared" si="110"/>
        <v>#REF!</v>
      </c>
      <c r="R90" s="133" t="e">
        <f t="shared" si="111"/>
        <v>#REF!</v>
      </c>
      <c r="S90" s="126"/>
      <c r="T90" s="150" t="e">
        <f>+#REF!</f>
        <v>#REF!</v>
      </c>
      <c r="U90" s="97" t="e">
        <f>+#REF!</f>
        <v>#REF!</v>
      </c>
      <c r="V90" s="10" t="e">
        <f t="shared" si="112"/>
        <v>#REF!</v>
      </c>
      <c r="W90" s="133" t="e">
        <f t="shared" si="113"/>
        <v>#REF!</v>
      </c>
      <c r="Y90" s="150" t="e">
        <f>+#REF!</f>
        <v>#REF!</v>
      </c>
      <c r="Z90" s="97" t="e">
        <f>+#REF!</f>
        <v>#REF!</v>
      </c>
      <c r="AA90" s="10" t="e">
        <f t="shared" si="114"/>
        <v>#REF!</v>
      </c>
      <c r="AB90" s="133" t="e">
        <f t="shared" si="115"/>
        <v>#REF!</v>
      </c>
      <c r="AC90" s="126"/>
      <c r="AD90" s="150" t="e">
        <f>+#REF!</f>
        <v>#REF!</v>
      </c>
      <c r="AE90" s="97" t="e">
        <f>+#REF!</f>
        <v>#REF!</v>
      </c>
      <c r="AF90" s="10" t="e">
        <f t="shared" si="116"/>
        <v>#REF!</v>
      </c>
      <c r="AG90" s="133" t="e">
        <f t="shared" si="117"/>
        <v>#REF!</v>
      </c>
      <c r="AI90" s="150" t="e">
        <f>+#REF!+#REF!+#REF!+#REF!+#REF!+#REF!+#REF!</f>
        <v>#REF!</v>
      </c>
      <c r="AJ90" s="97" t="e">
        <f>+#REF!+#REF!+#REF!+#REF!+#REF!+#REF!+#REF!</f>
        <v>#REF!</v>
      </c>
      <c r="AK90" s="10" t="e">
        <f t="shared" si="118"/>
        <v>#REF!</v>
      </c>
      <c r="AL90" s="133" t="e">
        <f t="shared" si="119"/>
        <v>#REF!</v>
      </c>
      <c r="AM90" s="126"/>
      <c r="AN90" s="150" t="e">
        <f>+#REF!+#REF!+#REF!+#REF!+#REF!+#REF!+#REF!</f>
        <v>#REF!</v>
      </c>
      <c r="AO90" s="97" t="e">
        <f>+#REF!+#REF!+#REF!+#REF!+#REF!+#REF!+#REF!</f>
        <v>#REF!</v>
      </c>
      <c r="AP90" s="10" t="e">
        <f t="shared" si="120"/>
        <v>#REF!</v>
      </c>
      <c r="AQ90" s="133" t="e">
        <f t="shared" si="121"/>
        <v>#REF!</v>
      </c>
      <c r="AS90" s="150" t="e">
        <f>+#REF!</f>
        <v>#REF!</v>
      </c>
      <c r="AT90" s="97" t="e">
        <f>+#REF!</f>
        <v>#REF!</v>
      </c>
      <c r="AU90" s="10" t="e">
        <f t="shared" si="136"/>
        <v>#REF!</v>
      </c>
      <c r="AV90" s="133" t="e">
        <f t="shared" si="137"/>
        <v>#REF!</v>
      </c>
      <c r="AW90" s="126"/>
      <c r="AX90" s="150" t="e">
        <f>+#REF!</f>
        <v>#REF!</v>
      </c>
      <c r="AY90" s="97" t="e">
        <f>+#REF!</f>
        <v>#REF!</v>
      </c>
      <c r="AZ90" s="10" t="e">
        <f t="shared" si="138"/>
        <v>#REF!</v>
      </c>
      <c r="BA90" s="133" t="e">
        <f t="shared" si="139"/>
        <v>#REF!</v>
      </c>
      <c r="BC90" s="150" t="e">
        <f>#REF!+#REF!+#REF!+#REF!+#REF!</f>
        <v>#REF!</v>
      </c>
      <c r="BD90" s="150" t="e">
        <f>#REF!+#REF!+#REF!+#REF!+#REF!</f>
        <v>#REF!</v>
      </c>
      <c r="BE90" s="10" t="e">
        <f t="shared" si="148"/>
        <v>#REF!</v>
      </c>
      <c r="BF90" s="133" t="e">
        <f t="shared" si="149"/>
        <v>#REF!</v>
      </c>
      <c r="BG90" s="126"/>
      <c r="BH90" s="150" t="e">
        <f>#REF!+#REF!+#REF!+#REF!+#REF!</f>
        <v>#REF!</v>
      </c>
      <c r="BI90" s="97" t="e">
        <f t="shared" si="128"/>
        <v>#REF!</v>
      </c>
      <c r="BJ90" s="10" t="e">
        <f t="shared" si="150"/>
        <v>#REF!</v>
      </c>
      <c r="BK90" s="133" t="e">
        <f t="shared" si="151"/>
        <v>#REF!</v>
      </c>
      <c r="BM90" s="150" t="e">
        <f>#REF!+#REF!</f>
        <v>#REF!</v>
      </c>
      <c r="BN90" s="97" t="e">
        <f>#REF!+#REF!</f>
        <v>#REF!</v>
      </c>
      <c r="BO90" s="10" t="e">
        <f t="shared" si="152"/>
        <v>#REF!</v>
      </c>
      <c r="BP90" s="133" t="e">
        <f t="shared" si="153"/>
        <v>#REF!</v>
      </c>
      <c r="BQ90" s="126"/>
      <c r="BR90" s="150" t="e">
        <f>#REF!+#REF!</f>
        <v>#REF!</v>
      </c>
      <c r="BS90" s="97" t="e">
        <f t="shared" si="133"/>
        <v>#REF!</v>
      </c>
      <c r="BT90" s="10" t="e">
        <f t="shared" si="154"/>
        <v>#REF!</v>
      </c>
      <c r="BU90" s="133" t="e">
        <f t="shared" si="155"/>
        <v>#REF!</v>
      </c>
    </row>
    <row r="91" spans="1:73" outlineLevel="1">
      <c r="A91" s="8">
        <v>55100</v>
      </c>
      <c r="B91" s="4"/>
      <c r="C91" t="s">
        <v>46</v>
      </c>
      <c r="E91" s="165" t="e">
        <f t="shared" si="103"/>
        <v>#REF!</v>
      </c>
      <c r="F91" s="165" t="e">
        <f t="shared" si="103"/>
        <v>#REF!</v>
      </c>
      <c r="G91" s="166" t="e">
        <f t="shared" si="104"/>
        <v>#REF!</v>
      </c>
      <c r="H91" s="172" t="e">
        <f t="shared" si="105"/>
        <v>#REF!</v>
      </c>
      <c r="I91" s="126"/>
      <c r="J91" s="165" t="e">
        <f t="shared" si="106"/>
        <v>#REF!</v>
      </c>
      <c r="K91" s="166" t="e">
        <f t="shared" si="107"/>
        <v>#REF!</v>
      </c>
      <c r="L91" s="166" t="e">
        <f t="shared" si="108"/>
        <v>#REF!</v>
      </c>
      <c r="M91" s="133" t="e">
        <f t="shared" si="109"/>
        <v>#REF!</v>
      </c>
      <c r="O91" s="150" t="e">
        <f>+#REF!</f>
        <v>#REF!</v>
      </c>
      <c r="P91" s="97" t="e">
        <f>+#REF!</f>
        <v>#REF!</v>
      </c>
      <c r="Q91" s="10" t="e">
        <f t="shared" si="110"/>
        <v>#REF!</v>
      </c>
      <c r="R91" s="133" t="e">
        <f t="shared" si="111"/>
        <v>#REF!</v>
      </c>
      <c r="S91" s="126"/>
      <c r="T91" s="150" t="e">
        <f>+#REF!</f>
        <v>#REF!</v>
      </c>
      <c r="U91" s="97" t="e">
        <f>+#REF!</f>
        <v>#REF!</v>
      </c>
      <c r="V91" s="10" t="e">
        <f t="shared" si="112"/>
        <v>#REF!</v>
      </c>
      <c r="W91" s="133" t="e">
        <f t="shared" si="113"/>
        <v>#REF!</v>
      </c>
      <c r="Y91" s="150" t="e">
        <f>+#REF!</f>
        <v>#REF!</v>
      </c>
      <c r="Z91" s="97" t="e">
        <f>+#REF!</f>
        <v>#REF!</v>
      </c>
      <c r="AA91" s="10" t="e">
        <f t="shared" si="114"/>
        <v>#REF!</v>
      </c>
      <c r="AB91" s="133" t="e">
        <f t="shared" si="115"/>
        <v>#REF!</v>
      </c>
      <c r="AC91" s="126"/>
      <c r="AD91" s="150" t="e">
        <f>+#REF!</f>
        <v>#REF!</v>
      </c>
      <c r="AE91" s="97" t="e">
        <f>+#REF!</f>
        <v>#REF!</v>
      </c>
      <c r="AF91" s="10" t="e">
        <f t="shared" si="116"/>
        <v>#REF!</v>
      </c>
      <c r="AG91" s="133" t="e">
        <f t="shared" si="117"/>
        <v>#REF!</v>
      </c>
      <c r="AI91" s="150" t="e">
        <f>+#REF!+#REF!+#REF!+#REF!+#REF!+#REF!+#REF!</f>
        <v>#REF!</v>
      </c>
      <c r="AJ91" s="97" t="e">
        <f>+#REF!+#REF!+#REF!+#REF!+#REF!+#REF!+#REF!</f>
        <v>#REF!</v>
      </c>
      <c r="AK91" s="10" t="e">
        <f t="shared" si="118"/>
        <v>#REF!</v>
      </c>
      <c r="AL91" s="133" t="e">
        <f t="shared" si="119"/>
        <v>#REF!</v>
      </c>
      <c r="AM91" s="126"/>
      <c r="AN91" s="150" t="e">
        <f>+#REF!+#REF!+#REF!+#REF!+#REF!+#REF!+#REF!</f>
        <v>#REF!</v>
      </c>
      <c r="AO91" s="97" t="e">
        <f>+#REF!+#REF!+#REF!+#REF!+#REF!+#REF!+#REF!</f>
        <v>#REF!</v>
      </c>
      <c r="AP91" s="10" t="e">
        <f t="shared" si="120"/>
        <v>#REF!</v>
      </c>
      <c r="AQ91" s="133" t="e">
        <f t="shared" si="121"/>
        <v>#REF!</v>
      </c>
      <c r="AS91" s="150" t="e">
        <f>+#REF!</f>
        <v>#REF!</v>
      </c>
      <c r="AT91" s="97" t="e">
        <f>+#REF!</f>
        <v>#REF!</v>
      </c>
      <c r="AU91" s="10" t="e">
        <f t="shared" si="136"/>
        <v>#REF!</v>
      </c>
      <c r="AV91" s="133" t="e">
        <f t="shared" si="137"/>
        <v>#REF!</v>
      </c>
      <c r="AW91" s="126"/>
      <c r="AX91" s="150" t="e">
        <f>+#REF!</f>
        <v>#REF!</v>
      </c>
      <c r="AY91" s="97" t="e">
        <f>+#REF!</f>
        <v>#REF!</v>
      </c>
      <c r="AZ91" s="10" t="e">
        <f t="shared" si="138"/>
        <v>#REF!</v>
      </c>
      <c r="BA91" s="133" t="e">
        <f t="shared" si="139"/>
        <v>#REF!</v>
      </c>
      <c r="BC91" s="150" t="e">
        <f>#REF!+#REF!+#REF!+#REF!+#REF!</f>
        <v>#REF!</v>
      </c>
      <c r="BD91" s="150" t="e">
        <f>#REF!+#REF!+#REF!+#REF!+#REF!</f>
        <v>#REF!</v>
      </c>
      <c r="BE91" s="10" t="e">
        <f t="shared" si="148"/>
        <v>#REF!</v>
      </c>
      <c r="BF91" s="133" t="e">
        <f t="shared" si="149"/>
        <v>#REF!</v>
      </c>
      <c r="BG91" s="126"/>
      <c r="BH91" s="150" t="e">
        <f>#REF!+#REF!+#REF!+#REF!+#REF!</f>
        <v>#REF!</v>
      </c>
      <c r="BI91" s="97" t="e">
        <f t="shared" si="128"/>
        <v>#REF!</v>
      </c>
      <c r="BJ91" s="10" t="e">
        <f t="shared" si="150"/>
        <v>#REF!</v>
      </c>
      <c r="BK91" s="133" t="e">
        <f t="shared" si="151"/>
        <v>#REF!</v>
      </c>
      <c r="BM91" s="150" t="e">
        <f>#REF!+#REF!</f>
        <v>#REF!</v>
      </c>
      <c r="BN91" s="97" t="e">
        <f>#REF!+#REF!</f>
        <v>#REF!</v>
      </c>
      <c r="BO91" s="10" t="e">
        <f t="shared" si="152"/>
        <v>#REF!</v>
      </c>
      <c r="BP91" s="133" t="e">
        <f t="shared" si="153"/>
        <v>#REF!</v>
      </c>
      <c r="BQ91" s="126"/>
      <c r="BR91" s="150" t="e">
        <f>#REF!+#REF!</f>
        <v>#REF!</v>
      </c>
      <c r="BS91" s="97" t="e">
        <f t="shared" si="133"/>
        <v>#REF!</v>
      </c>
      <c r="BT91" s="10" t="e">
        <f t="shared" si="154"/>
        <v>#REF!</v>
      </c>
      <c r="BU91" s="133" t="e">
        <f t="shared" si="155"/>
        <v>#REF!</v>
      </c>
    </row>
    <row r="92" spans="1:73" outlineLevel="1">
      <c r="A92" s="8">
        <v>55400</v>
      </c>
      <c r="B92" s="4"/>
      <c r="C92" t="s">
        <v>89</v>
      </c>
      <c r="E92" s="165" t="e">
        <f t="shared" si="103"/>
        <v>#REF!</v>
      </c>
      <c r="F92" s="165" t="e">
        <f t="shared" si="103"/>
        <v>#REF!</v>
      </c>
      <c r="G92" s="166" t="e">
        <f t="shared" si="104"/>
        <v>#REF!</v>
      </c>
      <c r="H92" s="172" t="e">
        <f t="shared" si="105"/>
        <v>#REF!</v>
      </c>
      <c r="I92" s="126"/>
      <c r="J92" s="165" t="e">
        <f t="shared" si="106"/>
        <v>#REF!</v>
      </c>
      <c r="K92" s="166" t="e">
        <f t="shared" si="107"/>
        <v>#REF!</v>
      </c>
      <c r="L92" s="166" t="e">
        <f t="shared" si="108"/>
        <v>#REF!</v>
      </c>
      <c r="M92" s="133" t="e">
        <f t="shared" si="109"/>
        <v>#REF!</v>
      </c>
      <c r="O92" s="150" t="e">
        <f>+#REF!</f>
        <v>#REF!</v>
      </c>
      <c r="P92" s="97" t="e">
        <f>+#REF!</f>
        <v>#REF!</v>
      </c>
      <c r="Q92" s="10" t="e">
        <f t="shared" si="110"/>
        <v>#REF!</v>
      </c>
      <c r="R92" s="133" t="e">
        <f t="shared" si="111"/>
        <v>#REF!</v>
      </c>
      <c r="S92" s="126"/>
      <c r="T92" s="150" t="e">
        <f>+#REF!</f>
        <v>#REF!</v>
      </c>
      <c r="U92" s="97" t="e">
        <f>+#REF!</f>
        <v>#REF!</v>
      </c>
      <c r="V92" s="10" t="e">
        <f t="shared" si="112"/>
        <v>#REF!</v>
      </c>
      <c r="W92" s="133" t="e">
        <f t="shared" si="113"/>
        <v>#REF!</v>
      </c>
      <c r="Y92" s="150" t="e">
        <f>+#REF!</f>
        <v>#REF!</v>
      </c>
      <c r="Z92" s="97" t="e">
        <f>+#REF!</f>
        <v>#REF!</v>
      </c>
      <c r="AA92" s="10" t="e">
        <f t="shared" si="114"/>
        <v>#REF!</v>
      </c>
      <c r="AB92" s="133" t="e">
        <f t="shared" si="115"/>
        <v>#REF!</v>
      </c>
      <c r="AC92" s="126"/>
      <c r="AD92" s="150" t="e">
        <f>+#REF!</f>
        <v>#REF!</v>
      </c>
      <c r="AE92" s="97" t="e">
        <f>+#REF!</f>
        <v>#REF!</v>
      </c>
      <c r="AF92" s="10" t="e">
        <f t="shared" si="116"/>
        <v>#REF!</v>
      </c>
      <c r="AG92" s="133" t="e">
        <f t="shared" si="117"/>
        <v>#REF!</v>
      </c>
      <c r="AI92" s="150" t="e">
        <f>+#REF!+#REF!+#REF!+#REF!+#REF!+#REF!+#REF!</f>
        <v>#REF!</v>
      </c>
      <c r="AJ92" s="97" t="e">
        <f>+#REF!+#REF!+#REF!+#REF!+#REF!+#REF!+#REF!</f>
        <v>#REF!</v>
      </c>
      <c r="AK92" s="10" t="e">
        <f t="shared" si="118"/>
        <v>#REF!</v>
      </c>
      <c r="AL92" s="133" t="e">
        <f t="shared" si="119"/>
        <v>#REF!</v>
      </c>
      <c r="AM92" s="126"/>
      <c r="AN92" s="150" t="e">
        <f>+#REF!+#REF!+#REF!+#REF!+#REF!+#REF!+#REF!</f>
        <v>#REF!</v>
      </c>
      <c r="AO92" s="97" t="e">
        <f>+#REF!+#REF!+#REF!+#REF!+#REF!+#REF!+#REF!</f>
        <v>#REF!</v>
      </c>
      <c r="AP92" s="10" t="e">
        <f t="shared" si="120"/>
        <v>#REF!</v>
      </c>
      <c r="AQ92" s="133" t="e">
        <f t="shared" si="121"/>
        <v>#REF!</v>
      </c>
      <c r="AS92" s="150" t="e">
        <f>+#REF!</f>
        <v>#REF!</v>
      </c>
      <c r="AT92" s="97" t="e">
        <f>+#REF!</f>
        <v>#REF!</v>
      </c>
      <c r="AU92" s="10" t="e">
        <f t="shared" si="136"/>
        <v>#REF!</v>
      </c>
      <c r="AV92" s="133" t="e">
        <f t="shared" si="137"/>
        <v>#REF!</v>
      </c>
      <c r="AW92" s="126"/>
      <c r="AX92" s="150" t="e">
        <f>+#REF!</f>
        <v>#REF!</v>
      </c>
      <c r="AY92" s="97" t="e">
        <f>+#REF!</f>
        <v>#REF!</v>
      </c>
      <c r="AZ92" s="10" t="e">
        <f t="shared" si="138"/>
        <v>#REF!</v>
      </c>
      <c r="BA92" s="133" t="e">
        <f t="shared" si="139"/>
        <v>#REF!</v>
      </c>
      <c r="BC92" s="150" t="e">
        <f>#REF!+#REF!+#REF!+#REF!+#REF!</f>
        <v>#REF!</v>
      </c>
      <c r="BD92" s="150" t="e">
        <f>#REF!+#REF!+#REF!+#REF!+#REF!</f>
        <v>#REF!</v>
      </c>
      <c r="BE92" s="10" t="e">
        <f t="shared" si="148"/>
        <v>#REF!</v>
      </c>
      <c r="BF92" s="133" t="e">
        <f t="shared" si="149"/>
        <v>#REF!</v>
      </c>
      <c r="BG92" s="126"/>
      <c r="BH92" s="150" t="e">
        <f>#REF!+#REF!+#REF!+#REF!+#REF!</f>
        <v>#REF!</v>
      </c>
      <c r="BI92" s="97" t="e">
        <f t="shared" si="128"/>
        <v>#REF!</v>
      </c>
      <c r="BJ92" s="10" t="e">
        <f t="shared" si="150"/>
        <v>#REF!</v>
      </c>
      <c r="BK92" s="133" t="e">
        <f t="shared" si="151"/>
        <v>#REF!</v>
      </c>
      <c r="BM92" s="150" t="e">
        <f>#REF!+#REF!</f>
        <v>#REF!</v>
      </c>
      <c r="BN92" s="97" t="e">
        <f>#REF!+#REF!</f>
        <v>#REF!</v>
      </c>
      <c r="BO92" s="10" t="e">
        <f t="shared" si="152"/>
        <v>#REF!</v>
      </c>
      <c r="BP92" s="133" t="e">
        <f t="shared" si="153"/>
        <v>#REF!</v>
      </c>
      <c r="BQ92" s="126"/>
      <c r="BR92" s="150" t="e">
        <f>#REF!+#REF!</f>
        <v>#REF!</v>
      </c>
      <c r="BS92" s="97" t="e">
        <f t="shared" si="133"/>
        <v>#REF!</v>
      </c>
      <c r="BT92" s="10" t="e">
        <f t="shared" si="154"/>
        <v>#REF!</v>
      </c>
      <c r="BU92" s="133" t="e">
        <f t="shared" si="155"/>
        <v>#REF!</v>
      </c>
    </row>
    <row r="93" spans="1:73" outlineLevel="1">
      <c r="A93" s="8">
        <v>55450</v>
      </c>
      <c r="B93" s="4"/>
      <c r="C93" t="s">
        <v>47</v>
      </c>
      <c r="E93" s="165" t="e">
        <f t="shared" si="103"/>
        <v>#REF!</v>
      </c>
      <c r="F93" s="165" t="e">
        <f t="shared" si="103"/>
        <v>#REF!</v>
      </c>
      <c r="G93" s="166" t="e">
        <f t="shared" si="104"/>
        <v>#REF!</v>
      </c>
      <c r="H93" s="172" t="e">
        <f t="shared" si="105"/>
        <v>#REF!</v>
      </c>
      <c r="I93" s="126"/>
      <c r="J93" s="165" t="e">
        <f t="shared" si="106"/>
        <v>#REF!</v>
      </c>
      <c r="K93" s="166" t="e">
        <f t="shared" si="107"/>
        <v>#REF!</v>
      </c>
      <c r="L93" s="166" t="e">
        <f t="shared" si="108"/>
        <v>#REF!</v>
      </c>
      <c r="M93" s="133" t="e">
        <f t="shared" si="109"/>
        <v>#REF!</v>
      </c>
      <c r="O93" s="150" t="e">
        <f>+#REF!</f>
        <v>#REF!</v>
      </c>
      <c r="P93" s="97" t="e">
        <f>+#REF!</f>
        <v>#REF!</v>
      </c>
      <c r="Q93" s="10" t="e">
        <f t="shared" si="110"/>
        <v>#REF!</v>
      </c>
      <c r="R93" s="133" t="e">
        <f t="shared" si="111"/>
        <v>#REF!</v>
      </c>
      <c r="S93" s="126"/>
      <c r="T93" s="150" t="e">
        <f>+#REF!</f>
        <v>#REF!</v>
      </c>
      <c r="U93" s="97" t="e">
        <f>+#REF!</f>
        <v>#REF!</v>
      </c>
      <c r="V93" s="10" t="e">
        <f t="shared" si="112"/>
        <v>#REF!</v>
      </c>
      <c r="W93" s="133" t="e">
        <f t="shared" si="113"/>
        <v>#REF!</v>
      </c>
      <c r="Y93" s="150" t="e">
        <f>+#REF!</f>
        <v>#REF!</v>
      </c>
      <c r="Z93" s="97" t="e">
        <f>+#REF!</f>
        <v>#REF!</v>
      </c>
      <c r="AA93" s="10" t="e">
        <f t="shared" si="114"/>
        <v>#REF!</v>
      </c>
      <c r="AB93" s="133" t="e">
        <f t="shared" si="115"/>
        <v>#REF!</v>
      </c>
      <c r="AC93" s="126"/>
      <c r="AD93" s="150" t="e">
        <f>+#REF!</f>
        <v>#REF!</v>
      </c>
      <c r="AE93" s="97" t="e">
        <f>+#REF!</f>
        <v>#REF!</v>
      </c>
      <c r="AF93" s="10" t="e">
        <f t="shared" si="116"/>
        <v>#REF!</v>
      </c>
      <c r="AG93" s="133" t="e">
        <f t="shared" si="117"/>
        <v>#REF!</v>
      </c>
      <c r="AI93" s="150" t="e">
        <f>+#REF!+#REF!+#REF!+#REF!+#REF!+#REF!+#REF!</f>
        <v>#REF!</v>
      </c>
      <c r="AJ93" s="97" t="e">
        <f>+#REF!+#REF!+#REF!+#REF!+#REF!+#REF!+#REF!</f>
        <v>#REF!</v>
      </c>
      <c r="AK93" s="10" t="e">
        <f t="shared" si="118"/>
        <v>#REF!</v>
      </c>
      <c r="AL93" s="133" t="e">
        <f t="shared" si="119"/>
        <v>#REF!</v>
      </c>
      <c r="AM93" s="126"/>
      <c r="AN93" s="150" t="e">
        <f>+#REF!+#REF!+#REF!+#REF!+#REF!+#REF!+#REF!</f>
        <v>#REF!</v>
      </c>
      <c r="AO93" s="97" t="e">
        <f>+#REF!+#REF!+#REF!+#REF!+#REF!+#REF!+#REF!</f>
        <v>#REF!</v>
      </c>
      <c r="AP93" s="10" t="e">
        <f t="shared" si="120"/>
        <v>#REF!</v>
      </c>
      <c r="AQ93" s="133" t="e">
        <f t="shared" si="121"/>
        <v>#REF!</v>
      </c>
      <c r="AS93" s="150" t="e">
        <f>+#REF!</f>
        <v>#REF!</v>
      </c>
      <c r="AT93" s="97" t="e">
        <f>+#REF!</f>
        <v>#REF!</v>
      </c>
      <c r="AU93" s="10" t="e">
        <f t="shared" si="136"/>
        <v>#REF!</v>
      </c>
      <c r="AV93" s="133" t="e">
        <f t="shared" si="137"/>
        <v>#REF!</v>
      </c>
      <c r="AW93" s="126"/>
      <c r="AX93" s="150" t="e">
        <f>+#REF!</f>
        <v>#REF!</v>
      </c>
      <c r="AY93" s="97" t="e">
        <f>+#REF!</f>
        <v>#REF!</v>
      </c>
      <c r="AZ93" s="10" t="e">
        <f t="shared" si="138"/>
        <v>#REF!</v>
      </c>
      <c r="BA93" s="133" t="e">
        <f t="shared" si="139"/>
        <v>#REF!</v>
      </c>
      <c r="BC93" s="150" t="e">
        <f>#REF!+#REF!+#REF!+#REF!+#REF!</f>
        <v>#REF!</v>
      </c>
      <c r="BD93" s="150" t="e">
        <f>#REF!+#REF!+#REF!+#REF!+#REF!</f>
        <v>#REF!</v>
      </c>
      <c r="BE93" s="10" t="e">
        <f t="shared" si="148"/>
        <v>#REF!</v>
      </c>
      <c r="BF93" s="133" t="e">
        <f t="shared" si="149"/>
        <v>#REF!</v>
      </c>
      <c r="BG93" s="126"/>
      <c r="BH93" s="150" t="e">
        <f>#REF!+#REF!+#REF!+#REF!+#REF!</f>
        <v>#REF!</v>
      </c>
      <c r="BI93" s="97" t="e">
        <f t="shared" si="128"/>
        <v>#REF!</v>
      </c>
      <c r="BJ93" s="10" t="e">
        <f t="shared" si="150"/>
        <v>#REF!</v>
      </c>
      <c r="BK93" s="133" t="e">
        <f t="shared" si="151"/>
        <v>#REF!</v>
      </c>
      <c r="BM93" s="150" t="e">
        <f>#REF!+#REF!</f>
        <v>#REF!</v>
      </c>
      <c r="BN93" s="97" t="e">
        <f>#REF!+#REF!</f>
        <v>#REF!</v>
      </c>
      <c r="BO93" s="10" t="e">
        <f t="shared" si="152"/>
        <v>#REF!</v>
      </c>
      <c r="BP93" s="133" t="e">
        <f t="shared" si="153"/>
        <v>#REF!</v>
      </c>
      <c r="BQ93" s="126"/>
      <c r="BR93" s="150" t="e">
        <f>#REF!+#REF!</f>
        <v>#REF!</v>
      </c>
      <c r="BS93" s="97" t="e">
        <f t="shared" si="133"/>
        <v>#REF!</v>
      </c>
      <c r="BT93" s="10" t="e">
        <f t="shared" si="154"/>
        <v>#REF!</v>
      </c>
      <c r="BU93" s="133" t="e">
        <f t="shared" si="155"/>
        <v>#REF!</v>
      </c>
    </row>
    <row r="94" spans="1:73" outlineLevel="1">
      <c r="A94" s="8">
        <v>55500</v>
      </c>
      <c r="B94" s="4"/>
      <c r="C94" t="s">
        <v>90</v>
      </c>
      <c r="E94" s="165" t="e">
        <f t="shared" si="103"/>
        <v>#REF!</v>
      </c>
      <c r="F94" s="165" t="e">
        <f t="shared" si="103"/>
        <v>#REF!</v>
      </c>
      <c r="G94" s="166" t="e">
        <f t="shared" si="104"/>
        <v>#REF!</v>
      </c>
      <c r="H94" s="172" t="e">
        <f t="shared" si="105"/>
        <v>#REF!</v>
      </c>
      <c r="I94" s="126"/>
      <c r="J94" s="165" t="e">
        <f t="shared" si="106"/>
        <v>#REF!</v>
      </c>
      <c r="K94" s="166" t="e">
        <f t="shared" si="107"/>
        <v>#REF!</v>
      </c>
      <c r="L94" s="166" t="e">
        <f t="shared" si="108"/>
        <v>#REF!</v>
      </c>
      <c r="M94" s="133" t="e">
        <f t="shared" si="109"/>
        <v>#REF!</v>
      </c>
      <c r="O94" s="150" t="e">
        <f>+#REF!</f>
        <v>#REF!</v>
      </c>
      <c r="P94" s="97" t="e">
        <f>+#REF!</f>
        <v>#REF!</v>
      </c>
      <c r="Q94" s="10" t="e">
        <f t="shared" si="110"/>
        <v>#REF!</v>
      </c>
      <c r="R94" s="133" t="e">
        <f t="shared" si="111"/>
        <v>#REF!</v>
      </c>
      <c r="S94" s="126"/>
      <c r="T94" s="150" t="e">
        <f>+#REF!</f>
        <v>#REF!</v>
      </c>
      <c r="U94" s="97" t="e">
        <f>+#REF!</f>
        <v>#REF!</v>
      </c>
      <c r="V94" s="10" t="e">
        <f t="shared" si="112"/>
        <v>#REF!</v>
      </c>
      <c r="W94" s="133" t="e">
        <f t="shared" si="113"/>
        <v>#REF!</v>
      </c>
      <c r="Y94" s="150" t="e">
        <f>+#REF!</f>
        <v>#REF!</v>
      </c>
      <c r="Z94" s="97" t="e">
        <f>+#REF!</f>
        <v>#REF!</v>
      </c>
      <c r="AA94" s="10" t="e">
        <f t="shared" si="114"/>
        <v>#REF!</v>
      </c>
      <c r="AB94" s="133" t="e">
        <f t="shared" si="115"/>
        <v>#REF!</v>
      </c>
      <c r="AC94" s="126"/>
      <c r="AD94" s="150" t="e">
        <f>+#REF!</f>
        <v>#REF!</v>
      </c>
      <c r="AE94" s="97" t="e">
        <f>+#REF!</f>
        <v>#REF!</v>
      </c>
      <c r="AF94" s="10" t="e">
        <f t="shared" si="116"/>
        <v>#REF!</v>
      </c>
      <c r="AG94" s="133" t="e">
        <f t="shared" si="117"/>
        <v>#REF!</v>
      </c>
      <c r="AI94" s="150" t="e">
        <f>+#REF!+#REF!+#REF!+#REF!+#REF!+#REF!+#REF!</f>
        <v>#REF!</v>
      </c>
      <c r="AJ94" s="97" t="e">
        <f>+#REF!+#REF!+#REF!+#REF!+#REF!+#REF!+#REF!</f>
        <v>#REF!</v>
      </c>
      <c r="AK94" s="10" t="e">
        <f t="shared" si="118"/>
        <v>#REF!</v>
      </c>
      <c r="AL94" s="133" t="e">
        <f t="shared" si="119"/>
        <v>#REF!</v>
      </c>
      <c r="AM94" s="126"/>
      <c r="AN94" s="150" t="e">
        <f>+#REF!+#REF!+#REF!+#REF!+#REF!+#REF!+#REF!</f>
        <v>#REF!</v>
      </c>
      <c r="AO94" s="97" t="e">
        <f>+#REF!+#REF!+#REF!+#REF!+#REF!+#REF!+#REF!</f>
        <v>#REF!</v>
      </c>
      <c r="AP94" s="10" t="e">
        <f t="shared" si="120"/>
        <v>#REF!</v>
      </c>
      <c r="AQ94" s="133" t="e">
        <f t="shared" si="121"/>
        <v>#REF!</v>
      </c>
      <c r="AS94" s="150" t="e">
        <f>+#REF!</f>
        <v>#REF!</v>
      </c>
      <c r="AT94" s="97" t="e">
        <f>+#REF!</f>
        <v>#REF!</v>
      </c>
      <c r="AU94" s="10" t="e">
        <f t="shared" si="136"/>
        <v>#REF!</v>
      </c>
      <c r="AV94" s="133" t="e">
        <f t="shared" si="137"/>
        <v>#REF!</v>
      </c>
      <c r="AW94" s="126"/>
      <c r="AX94" s="150" t="e">
        <f>+#REF!</f>
        <v>#REF!</v>
      </c>
      <c r="AY94" s="97" t="e">
        <f>+#REF!</f>
        <v>#REF!</v>
      </c>
      <c r="AZ94" s="10" t="e">
        <f t="shared" si="138"/>
        <v>#REF!</v>
      </c>
      <c r="BA94" s="133" t="e">
        <f t="shared" si="139"/>
        <v>#REF!</v>
      </c>
      <c r="BC94" s="150" t="e">
        <f>#REF!+#REF!+#REF!+#REF!+#REF!</f>
        <v>#REF!</v>
      </c>
      <c r="BD94" s="150" t="e">
        <f>#REF!+#REF!+#REF!+#REF!+#REF!</f>
        <v>#REF!</v>
      </c>
      <c r="BE94" s="10" t="e">
        <f t="shared" si="148"/>
        <v>#REF!</v>
      </c>
      <c r="BF94" s="133" t="e">
        <f t="shared" si="149"/>
        <v>#REF!</v>
      </c>
      <c r="BG94" s="126"/>
      <c r="BH94" s="150" t="e">
        <f>#REF!+#REF!+#REF!+#REF!+#REF!</f>
        <v>#REF!</v>
      </c>
      <c r="BI94" s="97" t="e">
        <f t="shared" si="128"/>
        <v>#REF!</v>
      </c>
      <c r="BJ94" s="10" t="e">
        <f t="shared" si="150"/>
        <v>#REF!</v>
      </c>
      <c r="BK94" s="133" t="e">
        <f t="shared" si="151"/>
        <v>#REF!</v>
      </c>
      <c r="BM94" s="150" t="e">
        <f>#REF!+#REF!</f>
        <v>#REF!</v>
      </c>
      <c r="BN94" s="97" t="e">
        <f>#REF!+#REF!</f>
        <v>#REF!</v>
      </c>
      <c r="BO94" s="10" t="e">
        <f t="shared" si="152"/>
        <v>#REF!</v>
      </c>
      <c r="BP94" s="133" t="e">
        <f t="shared" si="153"/>
        <v>#REF!</v>
      </c>
      <c r="BQ94" s="126"/>
      <c r="BR94" s="150" t="e">
        <f>#REF!+#REF!</f>
        <v>#REF!</v>
      </c>
      <c r="BS94" s="97" t="e">
        <f t="shared" si="133"/>
        <v>#REF!</v>
      </c>
      <c r="BT94" s="10" t="e">
        <f t="shared" si="154"/>
        <v>#REF!</v>
      </c>
      <c r="BU94" s="133" t="e">
        <f t="shared" si="155"/>
        <v>#REF!</v>
      </c>
    </row>
    <row r="95" spans="1:73" outlineLevel="1">
      <c r="A95" s="8">
        <v>55600</v>
      </c>
      <c r="B95" s="4"/>
      <c r="C95" t="s">
        <v>141</v>
      </c>
      <c r="E95" s="165" t="e">
        <f t="shared" si="103"/>
        <v>#REF!</v>
      </c>
      <c r="F95" s="165" t="e">
        <f t="shared" si="103"/>
        <v>#REF!</v>
      </c>
      <c r="G95" s="166" t="e">
        <f t="shared" si="104"/>
        <v>#REF!</v>
      </c>
      <c r="H95" s="172" t="e">
        <f t="shared" si="105"/>
        <v>#REF!</v>
      </c>
      <c r="I95" s="126"/>
      <c r="J95" s="165" t="e">
        <f t="shared" si="106"/>
        <v>#REF!</v>
      </c>
      <c r="K95" s="166" t="e">
        <f t="shared" si="107"/>
        <v>#REF!</v>
      </c>
      <c r="L95" s="166" t="e">
        <f t="shared" si="108"/>
        <v>#REF!</v>
      </c>
      <c r="M95" s="133" t="e">
        <f t="shared" si="109"/>
        <v>#REF!</v>
      </c>
      <c r="O95" s="150" t="e">
        <f>+#REF!</f>
        <v>#REF!</v>
      </c>
      <c r="P95" s="97" t="e">
        <f>+#REF!</f>
        <v>#REF!</v>
      </c>
      <c r="Q95" s="10" t="e">
        <f t="shared" si="110"/>
        <v>#REF!</v>
      </c>
      <c r="R95" s="133" t="e">
        <f t="shared" si="111"/>
        <v>#REF!</v>
      </c>
      <c r="S95" s="126"/>
      <c r="T95" s="150" t="e">
        <f>+#REF!</f>
        <v>#REF!</v>
      </c>
      <c r="U95" s="97" t="e">
        <f>+#REF!</f>
        <v>#REF!</v>
      </c>
      <c r="V95" s="10" t="e">
        <f t="shared" si="112"/>
        <v>#REF!</v>
      </c>
      <c r="W95" s="133" t="e">
        <f t="shared" si="113"/>
        <v>#REF!</v>
      </c>
      <c r="Y95" s="150" t="e">
        <f>+#REF!</f>
        <v>#REF!</v>
      </c>
      <c r="Z95" s="97" t="e">
        <f>+#REF!</f>
        <v>#REF!</v>
      </c>
      <c r="AA95" s="10" t="e">
        <f t="shared" si="114"/>
        <v>#REF!</v>
      </c>
      <c r="AB95" s="133" t="e">
        <f t="shared" si="115"/>
        <v>#REF!</v>
      </c>
      <c r="AC95" s="126"/>
      <c r="AD95" s="150" t="e">
        <f>+#REF!</f>
        <v>#REF!</v>
      </c>
      <c r="AE95" s="97" t="e">
        <f>+#REF!</f>
        <v>#REF!</v>
      </c>
      <c r="AF95" s="10" t="e">
        <f t="shared" si="116"/>
        <v>#REF!</v>
      </c>
      <c r="AG95" s="133" t="e">
        <f t="shared" si="117"/>
        <v>#REF!</v>
      </c>
      <c r="AI95" s="150" t="e">
        <f>+#REF!+#REF!+#REF!+#REF!+#REF!+#REF!+#REF!</f>
        <v>#REF!</v>
      </c>
      <c r="AJ95" s="97" t="e">
        <f>+#REF!+#REF!+#REF!+#REF!+#REF!+#REF!+#REF!</f>
        <v>#REF!</v>
      </c>
      <c r="AK95" s="10" t="e">
        <f t="shared" si="118"/>
        <v>#REF!</v>
      </c>
      <c r="AL95" s="133" t="e">
        <f t="shared" si="119"/>
        <v>#REF!</v>
      </c>
      <c r="AM95" s="126"/>
      <c r="AN95" s="150" t="e">
        <f>+#REF!+#REF!+#REF!+#REF!+#REF!+#REF!+#REF!</f>
        <v>#REF!</v>
      </c>
      <c r="AO95" s="97" t="e">
        <f>+#REF!+#REF!+#REF!+#REF!+#REF!+#REF!+#REF!</f>
        <v>#REF!</v>
      </c>
      <c r="AP95" s="10" t="e">
        <f t="shared" si="120"/>
        <v>#REF!</v>
      </c>
      <c r="AQ95" s="133" t="e">
        <f t="shared" si="121"/>
        <v>#REF!</v>
      </c>
      <c r="AS95" s="150" t="e">
        <f>+#REF!</f>
        <v>#REF!</v>
      </c>
      <c r="AT95" s="97" t="e">
        <f>+#REF!</f>
        <v>#REF!</v>
      </c>
      <c r="AU95" s="10" t="e">
        <f t="shared" si="136"/>
        <v>#REF!</v>
      </c>
      <c r="AV95" s="133" t="e">
        <f t="shared" si="137"/>
        <v>#REF!</v>
      </c>
      <c r="AW95" s="126"/>
      <c r="AX95" s="150" t="e">
        <f>+#REF!</f>
        <v>#REF!</v>
      </c>
      <c r="AY95" s="97" t="e">
        <f>+#REF!</f>
        <v>#REF!</v>
      </c>
      <c r="AZ95" s="10" t="e">
        <f t="shared" si="138"/>
        <v>#REF!</v>
      </c>
      <c r="BA95" s="133" t="e">
        <f t="shared" si="139"/>
        <v>#REF!</v>
      </c>
      <c r="BC95" s="150" t="e">
        <f>#REF!+#REF!+#REF!+#REF!+#REF!</f>
        <v>#REF!</v>
      </c>
      <c r="BD95" s="150" t="e">
        <f>#REF!+#REF!+#REF!+#REF!+#REF!</f>
        <v>#REF!</v>
      </c>
      <c r="BE95" s="10" t="e">
        <f t="shared" si="148"/>
        <v>#REF!</v>
      </c>
      <c r="BF95" s="133" t="e">
        <f t="shared" si="149"/>
        <v>#REF!</v>
      </c>
      <c r="BG95" s="126"/>
      <c r="BH95" s="150" t="e">
        <f>#REF!+#REF!+#REF!+#REF!+#REF!</f>
        <v>#REF!</v>
      </c>
      <c r="BI95" s="97" t="e">
        <f t="shared" si="128"/>
        <v>#REF!</v>
      </c>
      <c r="BJ95" s="10" t="e">
        <f t="shared" si="150"/>
        <v>#REF!</v>
      </c>
      <c r="BK95" s="133" t="e">
        <f t="shared" si="151"/>
        <v>#REF!</v>
      </c>
      <c r="BM95" s="150" t="e">
        <f>#REF!+#REF!</f>
        <v>#REF!</v>
      </c>
      <c r="BN95" s="97" t="e">
        <f>#REF!+#REF!</f>
        <v>#REF!</v>
      </c>
      <c r="BO95" s="10" t="e">
        <f t="shared" si="152"/>
        <v>#REF!</v>
      </c>
      <c r="BP95" s="133" t="e">
        <f t="shared" si="153"/>
        <v>#REF!</v>
      </c>
      <c r="BQ95" s="126"/>
      <c r="BR95" s="150" t="e">
        <f>#REF!+#REF!</f>
        <v>#REF!</v>
      </c>
      <c r="BS95" s="97" t="e">
        <f t="shared" si="133"/>
        <v>#REF!</v>
      </c>
      <c r="BT95" s="10" t="e">
        <f t="shared" si="154"/>
        <v>#REF!</v>
      </c>
      <c r="BU95" s="133" t="e">
        <f t="shared" si="155"/>
        <v>#REF!</v>
      </c>
    </row>
    <row r="96" spans="1:73" outlineLevel="1">
      <c r="A96" s="8">
        <v>55650</v>
      </c>
      <c r="B96" s="4"/>
      <c r="C96" t="s">
        <v>83</v>
      </c>
      <c r="E96" s="165" t="e">
        <f t="shared" si="103"/>
        <v>#REF!</v>
      </c>
      <c r="F96" s="165" t="e">
        <f t="shared" si="103"/>
        <v>#REF!</v>
      </c>
      <c r="G96" s="166" t="e">
        <f t="shared" si="104"/>
        <v>#REF!</v>
      </c>
      <c r="H96" s="172" t="e">
        <f t="shared" si="105"/>
        <v>#REF!</v>
      </c>
      <c r="I96" s="126"/>
      <c r="J96" s="165" t="e">
        <f t="shared" si="106"/>
        <v>#REF!</v>
      </c>
      <c r="K96" s="166" t="e">
        <f t="shared" si="107"/>
        <v>#REF!</v>
      </c>
      <c r="L96" s="166" t="e">
        <f t="shared" si="108"/>
        <v>#REF!</v>
      </c>
      <c r="M96" s="133" t="e">
        <f t="shared" si="109"/>
        <v>#REF!</v>
      </c>
      <c r="O96" s="150" t="e">
        <f>+#REF!</f>
        <v>#REF!</v>
      </c>
      <c r="P96" s="97" t="e">
        <f>+#REF!</f>
        <v>#REF!</v>
      </c>
      <c r="Q96" s="10" t="e">
        <f t="shared" si="110"/>
        <v>#REF!</v>
      </c>
      <c r="R96" s="133" t="e">
        <f t="shared" si="111"/>
        <v>#REF!</v>
      </c>
      <c r="S96" s="126"/>
      <c r="T96" s="150" t="e">
        <f>+#REF!</f>
        <v>#REF!</v>
      </c>
      <c r="U96" s="97" t="e">
        <f>+#REF!</f>
        <v>#REF!</v>
      </c>
      <c r="V96" s="10" t="e">
        <f t="shared" si="112"/>
        <v>#REF!</v>
      </c>
      <c r="W96" s="133" t="e">
        <f t="shared" si="113"/>
        <v>#REF!</v>
      </c>
      <c r="Y96" s="150" t="e">
        <f>+#REF!</f>
        <v>#REF!</v>
      </c>
      <c r="Z96" s="97" t="e">
        <f>+#REF!</f>
        <v>#REF!</v>
      </c>
      <c r="AA96" s="10" t="e">
        <f t="shared" si="114"/>
        <v>#REF!</v>
      </c>
      <c r="AB96" s="133" t="e">
        <f t="shared" si="115"/>
        <v>#REF!</v>
      </c>
      <c r="AC96" s="126"/>
      <c r="AD96" s="150" t="e">
        <f>+#REF!</f>
        <v>#REF!</v>
      </c>
      <c r="AE96" s="97" t="e">
        <f>+#REF!</f>
        <v>#REF!</v>
      </c>
      <c r="AF96" s="10" t="e">
        <f t="shared" si="116"/>
        <v>#REF!</v>
      </c>
      <c r="AG96" s="133" t="e">
        <f t="shared" si="117"/>
        <v>#REF!</v>
      </c>
      <c r="AI96" s="150" t="e">
        <f>+#REF!+#REF!+#REF!+#REF!+#REF!+#REF!+#REF!</f>
        <v>#REF!</v>
      </c>
      <c r="AJ96" s="97" t="e">
        <f>+#REF!+#REF!+#REF!+#REF!+#REF!+#REF!+#REF!</f>
        <v>#REF!</v>
      </c>
      <c r="AK96" s="10" t="e">
        <f t="shared" si="118"/>
        <v>#REF!</v>
      </c>
      <c r="AL96" s="133" t="e">
        <f t="shared" si="119"/>
        <v>#REF!</v>
      </c>
      <c r="AM96" s="126"/>
      <c r="AN96" s="150" t="e">
        <f>+#REF!+#REF!+#REF!+#REF!+#REF!+#REF!+#REF!</f>
        <v>#REF!</v>
      </c>
      <c r="AO96" s="97" t="e">
        <f>+#REF!+#REF!+#REF!+#REF!+#REF!+#REF!+#REF!</f>
        <v>#REF!</v>
      </c>
      <c r="AP96" s="10" t="e">
        <f t="shared" si="120"/>
        <v>#REF!</v>
      </c>
      <c r="AQ96" s="133" t="e">
        <f t="shared" si="121"/>
        <v>#REF!</v>
      </c>
      <c r="AS96" s="150" t="e">
        <f>+#REF!</f>
        <v>#REF!</v>
      </c>
      <c r="AT96" s="97" t="e">
        <f>+#REF!</f>
        <v>#REF!</v>
      </c>
      <c r="AU96" s="10" t="e">
        <f t="shared" si="136"/>
        <v>#REF!</v>
      </c>
      <c r="AV96" s="133" t="e">
        <f t="shared" si="137"/>
        <v>#REF!</v>
      </c>
      <c r="AW96" s="126"/>
      <c r="AX96" s="150" t="e">
        <f>+#REF!</f>
        <v>#REF!</v>
      </c>
      <c r="AY96" s="97" t="e">
        <f>+#REF!</f>
        <v>#REF!</v>
      </c>
      <c r="AZ96" s="10" t="e">
        <f t="shared" si="138"/>
        <v>#REF!</v>
      </c>
      <c r="BA96" s="133" t="e">
        <f t="shared" si="139"/>
        <v>#REF!</v>
      </c>
      <c r="BC96" s="150" t="e">
        <f>#REF!+#REF!+#REF!+#REF!+#REF!</f>
        <v>#REF!</v>
      </c>
      <c r="BD96" s="150" t="e">
        <f>#REF!+#REF!+#REF!+#REF!+#REF!</f>
        <v>#REF!</v>
      </c>
      <c r="BE96" s="10" t="e">
        <f t="shared" si="148"/>
        <v>#REF!</v>
      </c>
      <c r="BF96" s="133" t="e">
        <f t="shared" si="149"/>
        <v>#REF!</v>
      </c>
      <c r="BG96" s="126"/>
      <c r="BH96" s="150" t="e">
        <f>#REF!+#REF!+#REF!+#REF!+#REF!</f>
        <v>#REF!</v>
      </c>
      <c r="BI96" s="97" t="e">
        <f t="shared" si="128"/>
        <v>#REF!</v>
      </c>
      <c r="BJ96" s="10" t="e">
        <f t="shared" si="150"/>
        <v>#REF!</v>
      </c>
      <c r="BK96" s="133" t="e">
        <f t="shared" si="151"/>
        <v>#REF!</v>
      </c>
      <c r="BM96" s="150" t="e">
        <f>#REF!+#REF!</f>
        <v>#REF!</v>
      </c>
      <c r="BN96" s="97" t="e">
        <f>#REF!+#REF!</f>
        <v>#REF!</v>
      </c>
      <c r="BO96" s="10" t="e">
        <f t="shared" si="152"/>
        <v>#REF!</v>
      </c>
      <c r="BP96" s="133" t="e">
        <f t="shared" si="153"/>
        <v>#REF!</v>
      </c>
      <c r="BQ96" s="126"/>
      <c r="BR96" s="150" t="e">
        <f>#REF!+#REF!</f>
        <v>#REF!</v>
      </c>
      <c r="BS96" s="97" t="e">
        <f t="shared" si="133"/>
        <v>#REF!</v>
      </c>
      <c r="BT96" s="10" t="e">
        <f t="shared" si="154"/>
        <v>#REF!</v>
      </c>
      <c r="BU96" s="133" t="e">
        <f t="shared" si="155"/>
        <v>#REF!</v>
      </c>
    </row>
    <row r="97" spans="1:73" outlineLevel="1">
      <c r="A97" s="8">
        <v>55700</v>
      </c>
      <c r="B97" s="4"/>
      <c r="C97" t="s">
        <v>84</v>
      </c>
      <c r="E97" s="165" t="e">
        <f t="shared" si="103"/>
        <v>#REF!</v>
      </c>
      <c r="F97" s="165" t="e">
        <f t="shared" si="103"/>
        <v>#REF!</v>
      </c>
      <c r="G97" s="166" t="e">
        <f t="shared" si="104"/>
        <v>#REF!</v>
      </c>
      <c r="H97" s="172" t="e">
        <f t="shared" si="105"/>
        <v>#REF!</v>
      </c>
      <c r="I97" s="126"/>
      <c r="J97" s="165" t="e">
        <f t="shared" si="106"/>
        <v>#REF!</v>
      </c>
      <c r="K97" s="166" t="e">
        <f t="shared" si="107"/>
        <v>#REF!</v>
      </c>
      <c r="L97" s="166" t="e">
        <f t="shared" si="108"/>
        <v>#REF!</v>
      </c>
      <c r="M97" s="133" t="e">
        <f t="shared" si="109"/>
        <v>#REF!</v>
      </c>
      <c r="O97" s="150" t="e">
        <f>+#REF!</f>
        <v>#REF!</v>
      </c>
      <c r="P97" s="97" t="e">
        <f>+#REF!</f>
        <v>#REF!</v>
      </c>
      <c r="Q97" s="10" t="e">
        <f t="shared" si="110"/>
        <v>#REF!</v>
      </c>
      <c r="R97" s="133" t="e">
        <f t="shared" si="111"/>
        <v>#REF!</v>
      </c>
      <c r="S97" s="126"/>
      <c r="T97" s="150" t="e">
        <f>+#REF!</f>
        <v>#REF!</v>
      </c>
      <c r="U97" s="97" t="e">
        <f>+#REF!</f>
        <v>#REF!</v>
      </c>
      <c r="V97" s="10" t="e">
        <f t="shared" si="112"/>
        <v>#REF!</v>
      </c>
      <c r="W97" s="133" t="e">
        <f t="shared" si="113"/>
        <v>#REF!</v>
      </c>
      <c r="Y97" s="150" t="e">
        <f>+#REF!</f>
        <v>#REF!</v>
      </c>
      <c r="Z97" s="97" t="e">
        <f>+#REF!</f>
        <v>#REF!</v>
      </c>
      <c r="AA97" s="10" t="e">
        <f t="shared" si="114"/>
        <v>#REF!</v>
      </c>
      <c r="AB97" s="133" t="e">
        <f t="shared" si="115"/>
        <v>#REF!</v>
      </c>
      <c r="AC97" s="126"/>
      <c r="AD97" s="150" t="e">
        <f>+#REF!</f>
        <v>#REF!</v>
      </c>
      <c r="AE97" s="97" t="e">
        <f>+#REF!</f>
        <v>#REF!</v>
      </c>
      <c r="AF97" s="10" t="e">
        <f t="shared" si="116"/>
        <v>#REF!</v>
      </c>
      <c r="AG97" s="133" t="e">
        <f t="shared" si="117"/>
        <v>#REF!</v>
      </c>
      <c r="AI97" s="150" t="e">
        <f>+#REF!+#REF!+#REF!+#REF!+#REF!+#REF!+#REF!</f>
        <v>#REF!</v>
      </c>
      <c r="AJ97" s="97" t="e">
        <f>+#REF!+#REF!+#REF!+#REF!+#REF!+#REF!+#REF!</f>
        <v>#REF!</v>
      </c>
      <c r="AK97" s="10" t="e">
        <f t="shared" si="118"/>
        <v>#REF!</v>
      </c>
      <c r="AL97" s="133" t="e">
        <f t="shared" si="119"/>
        <v>#REF!</v>
      </c>
      <c r="AM97" s="126"/>
      <c r="AN97" s="150" t="e">
        <f>+#REF!+#REF!+#REF!+#REF!+#REF!+#REF!+#REF!</f>
        <v>#REF!</v>
      </c>
      <c r="AO97" s="97" t="e">
        <f>+#REF!+#REF!+#REF!+#REF!+#REF!+#REF!+#REF!</f>
        <v>#REF!</v>
      </c>
      <c r="AP97" s="10" t="e">
        <f t="shared" si="120"/>
        <v>#REF!</v>
      </c>
      <c r="AQ97" s="133" t="e">
        <f t="shared" si="121"/>
        <v>#REF!</v>
      </c>
      <c r="AS97" s="150" t="e">
        <f>+#REF!</f>
        <v>#REF!</v>
      </c>
      <c r="AT97" s="97" t="e">
        <f>+#REF!</f>
        <v>#REF!</v>
      </c>
      <c r="AU97" s="10" t="e">
        <f t="shared" si="136"/>
        <v>#REF!</v>
      </c>
      <c r="AV97" s="133" t="e">
        <f t="shared" si="137"/>
        <v>#REF!</v>
      </c>
      <c r="AW97" s="126"/>
      <c r="AX97" s="150" t="e">
        <f>+#REF!</f>
        <v>#REF!</v>
      </c>
      <c r="AY97" s="97" t="e">
        <f>+#REF!</f>
        <v>#REF!</v>
      </c>
      <c r="AZ97" s="10" t="e">
        <f t="shared" si="138"/>
        <v>#REF!</v>
      </c>
      <c r="BA97" s="133" t="e">
        <f t="shared" si="139"/>
        <v>#REF!</v>
      </c>
      <c r="BC97" s="150" t="e">
        <f>#REF!+#REF!+#REF!+#REF!+#REF!</f>
        <v>#REF!</v>
      </c>
      <c r="BD97" s="150" t="e">
        <f>#REF!+#REF!+#REF!+#REF!+#REF!</f>
        <v>#REF!</v>
      </c>
      <c r="BE97" s="10" t="e">
        <f t="shared" si="148"/>
        <v>#REF!</v>
      </c>
      <c r="BF97" s="133" t="e">
        <f t="shared" si="149"/>
        <v>#REF!</v>
      </c>
      <c r="BG97" s="126"/>
      <c r="BH97" s="150" t="e">
        <f>#REF!+#REF!+#REF!+#REF!+#REF!</f>
        <v>#REF!</v>
      </c>
      <c r="BI97" s="97" t="e">
        <f t="shared" si="128"/>
        <v>#REF!</v>
      </c>
      <c r="BJ97" s="10" t="e">
        <f t="shared" si="150"/>
        <v>#REF!</v>
      </c>
      <c r="BK97" s="133" t="e">
        <f t="shared" si="151"/>
        <v>#REF!</v>
      </c>
      <c r="BM97" s="150" t="e">
        <f>#REF!+#REF!</f>
        <v>#REF!</v>
      </c>
      <c r="BN97" s="97" t="e">
        <f>#REF!+#REF!</f>
        <v>#REF!</v>
      </c>
      <c r="BO97" s="10" t="e">
        <f t="shared" si="152"/>
        <v>#REF!</v>
      </c>
      <c r="BP97" s="133" t="e">
        <f t="shared" si="153"/>
        <v>#REF!</v>
      </c>
      <c r="BQ97" s="126"/>
      <c r="BR97" s="150" t="e">
        <f>#REF!+#REF!</f>
        <v>#REF!</v>
      </c>
      <c r="BS97" s="97" t="e">
        <f t="shared" si="133"/>
        <v>#REF!</v>
      </c>
      <c r="BT97" s="10" t="e">
        <f t="shared" si="154"/>
        <v>#REF!</v>
      </c>
      <c r="BU97" s="133" t="e">
        <f t="shared" si="155"/>
        <v>#REF!</v>
      </c>
    </row>
    <row r="98" spans="1:73" outlineLevel="1">
      <c r="A98" s="8">
        <v>55800</v>
      </c>
      <c r="B98" s="4"/>
      <c r="C98" t="s">
        <v>48</v>
      </c>
      <c r="E98" s="165" t="e">
        <f t="shared" si="103"/>
        <v>#REF!</v>
      </c>
      <c r="F98" s="165" t="e">
        <f t="shared" si="103"/>
        <v>#REF!</v>
      </c>
      <c r="G98" s="166" t="e">
        <f t="shared" si="104"/>
        <v>#REF!</v>
      </c>
      <c r="H98" s="172" t="e">
        <f t="shared" si="105"/>
        <v>#REF!</v>
      </c>
      <c r="I98" s="126"/>
      <c r="J98" s="165" t="e">
        <f t="shared" si="106"/>
        <v>#REF!</v>
      </c>
      <c r="K98" s="166" t="e">
        <f t="shared" si="107"/>
        <v>#REF!</v>
      </c>
      <c r="L98" s="166" t="e">
        <f t="shared" si="108"/>
        <v>#REF!</v>
      </c>
      <c r="M98" s="133" t="e">
        <f t="shared" si="109"/>
        <v>#REF!</v>
      </c>
      <c r="O98" s="150" t="e">
        <f>+#REF!</f>
        <v>#REF!</v>
      </c>
      <c r="P98" s="97" t="e">
        <f>+#REF!</f>
        <v>#REF!</v>
      </c>
      <c r="Q98" s="10" t="e">
        <f t="shared" si="110"/>
        <v>#REF!</v>
      </c>
      <c r="R98" s="133" t="e">
        <f t="shared" si="111"/>
        <v>#REF!</v>
      </c>
      <c r="S98" s="126"/>
      <c r="T98" s="150" t="e">
        <f>+#REF!</f>
        <v>#REF!</v>
      </c>
      <c r="U98" s="97" t="e">
        <f>+#REF!</f>
        <v>#REF!</v>
      </c>
      <c r="V98" s="10" t="e">
        <f t="shared" si="112"/>
        <v>#REF!</v>
      </c>
      <c r="W98" s="133" t="e">
        <f t="shared" si="113"/>
        <v>#REF!</v>
      </c>
      <c r="Y98" s="150" t="e">
        <f>+#REF!</f>
        <v>#REF!</v>
      </c>
      <c r="Z98" s="97" t="e">
        <f>+#REF!</f>
        <v>#REF!</v>
      </c>
      <c r="AA98" s="10" t="e">
        <f t="shared" si="114"/>
        <v>#REF!</v>
      </c>
      <c r="AB98" s="133" t="e">
        <f t="shared" si="115"/>
        <v>#REF!</v>
      </c>
      <c r="AC98" s="126"/>
      <c r="AD98" s="150" t="e">
        <f>+#REF!</f>
        <v>#REF!</v>
      </c>
      <c r="AE98" s="97" t="e">
        <f>+#REF!</f>
        <v>#REF!</v>
      </c>
      <c r="AF98" s="10" t="e">
        <f t="shared" si="116"/>
        <v>#REF!</v>
      </c>
      <c r="AG98" s="133" t="e">
        <f t="shared" si="117"/>
        <v>#REF!</v>
      </c>
      <c r="AI98" s="150" t="e">
        <f>+#REF!+#REF!+#REF!+#REF!+#REF!+#REF!+#REF!</f>
        <v>#REF!</v>
      </c>
      <c r="AJ98" s="97" t="e">
        <f>+#REF!+#REF!+#REF!+#REF!+#REF!+#REF!+#REF!</f>
        <v>#REF!</v>
      </c>
      <c r="AK98" s="10" t="e">
        <f t="shared" si="118"/>
        <v>#REF!</v>
      </c>
      <c r="AL98" s="133" t="e">
        <f t="shared" si="119"/>
        <v>#REF!</v>
      </c>
      <c r="AM98" s="126"/>
      <c r="AN98" s="150" t="e">
        <f>+#REF!+#REF!+#REF!+#REF!+#REF!+#REF!+#REF!</f>
        <v>#REF!</v>
      </c>
      <c r="AO98" s="97" t="e">
        <f>+#REF!+#REF!+#REF!+#REF!+#REF!+#REF!+#REF!</f>
        <v>#REF!</v>
      </c>
      <c r="AP98" s="10" t="e">
        <f t="shared" si="120"/>
        <v>#REF!</v>
      </c>
      <c r="AQ98" s="133" t="e">
        <f t="shared" si="121"/>
        <v>#REF!</v>
      </c>
      <c r="AS98" s="150" t="e">
        <f>+#REF!</f>
        <v>#REF!</v>
      </c>
      <c r="AT98" s="97" t="e">
        <f>+#REF!</f>
        <v>#REF!</v>
      </c>
      <c r="AU98" s="10" t="e">
        <f t="shared" si="136"/>
        <v>#REF!</v>
      </c>
      <c r="AV98" s="133" t="e">
        <f t="shared" si="137"/>
        <v>#REF!</v>
      </c>
      <c r="AW98" s="126"/>
      <c r="AX98" s="150" t="e">
        <f>+#REF!</f>
        <v>#REF!</v>
      </c>
      <c r="AY98" s="97" t="e">
        <f>+#REF!</f>
        <v>#REF!</v>
      </c>
      <c r="AZ98" s="10" t="e">
        <f t="shared" si="138"/>
        <v>#REF!</v>
      </c>
      <c r="BA98" s="133" t="e">
        <f t="shared" si="139"/>
        <v>#REF!</v>
      </c>
      <c r="BC98" s="150" t="e">
        <f>#REF!+#REF!+#REF!+#REF!+#REF!</f>
        <v>#REF!</v>
      </c>
      <c r="BD98" s="150" t="e">
        <f>#REF!+#REF!+#REF!+#REF!+#REF!</f>
        <v>#REF!</v>
      </c>
      <c r="BE98" s="10" t="e">
        <f t="shared" si="148"/>
        <v>#REF!</v>
      </c>
      <c r="BF98" s="133" t="e">
        <f t="shared" si="149"/>
        <v>#REF!</v>
      </c>
      <c r="BG98" s="126"/>
      <c r="BH98" s="150" t="e">
        <f>#REF!+#REF!+#REF!+#REF!+#REF!</f>
        <v>#REF!</v>
      </c>
      <c r="BI98" s="97" t="e">
        <f t="shared" si="128"/>
        <v>#REF!</v>
      </c>
      <c r="BJ98" s="10" t="e">
        <f t="shared" si="150"/>
        <v>#REF!</v>
      </c>
      <c r="BK98" s="133" t="e">
        <f t="shared" si="151"/>
        <v>#REF!</v>
      </c>
      <c r="BM98" s="150" t="e">
        <f>#REF!+#REF!</f>
        <v>#REF!</v>
      </c>
      <c r="BN98" s="97" t="e">
        <f>#REF!+#REF!</f>
        <v>#REF!</v>
      </c>
      <c r="BO98" s="10" t="e">
        <f t="shared" si="152"/>
        <v>#REF!</v>
      </c>
      <c r="BP98" s="133" t="e">
        <f t="shared" si="153"/>
        <v>#REF!</v>
      </c>
      <c r="BQ98" s="126"/>
      <c r="BR98" s="150" t="e">
        <f>#REF!+#REF!</f>
        <v>#REF!</v>
      </c>
      <c r="BS98" s="97" t="e">
        <f t="shared" si="133"/>
        <v>#REF!</v>
      </c>
      <c r="BT98" s="10" t="e">
        <f t="shared" si="154"/>
        <v>#REF!</v>
      </c>
      <c r="BU98" s="133" t="e">
        <f t="shared" si="155"/>
        <v>#REF!</v>
      </c>
    </row>
    <row r="99" spans="1:73" outlineLevel="1">
      <c r="A99" s="8">
        <v>55900</v>
      </c>
      <c r="B99" s="4"/>
      <c r="C99" t="s">
        <v>142</v>
      </c>
      <c r="E99" s="165" t="e">
        <f t="shared" si="103"/>
        <v>#REF!</v>
      </c>
      <c r="F99" s="165" t="e">
        <f t="shared" si="103"/>
        <v>#REF!</v>
      </c>
      <c r="G99" s="166" t="e">
        <f t="shared" si="104"/>
        <v>#REF!</v>
      </c>
      <c r="H99" s="172" t="e">
        <f t="shared" si="105"/>
        <v>#REF!</v>
      </c>
      <c r="I99" s="126"/>
      <c r="J99" s="165" t="e">
        <f t="shared" si="106"/>
        <v>#REF!</v>
      </c>
      <c r="K99" s="166" t="e">
        <f t="shared" si="107"/>
        <v>#REF!</v>
      </c>
      <c r="L99" s="166" t="e">
        <f t="shared" si="108"/>
        <v>#REF!</v>
      </c>
      <c r="M99" s="133" t="e">
        <f t="shared" si="109"/>
        <v>#REF!</v>
      </c>
      <c r="O99" s="150" t="e">
        <f>+#REF!</f>
        <v>#REF!</v>
      </c>
      <c r="P99" s="97" t="e">
        <f>+#REF!</f>
        <v>#REF!</v>
      </c>
      <c r="Q99" s="10" t="e">
        <f t="shared" si="110"/>
        <v>#REF!</v>
      </c>
      <c r="R99" s="133" t="e">
        <f t="shared" si="111"/>
        <v>#REF!</v>
      </c>
      <c r="S99" s="126"/>
      <c r="T99" s="150" t="e">
        <f>+#REF!</f>
        <v>#REF!</v>
      </c>
      <c r="U99" s="97" t="e">
        <f>+#REF!</f>
        <v>#REF!</v>
      </c>
      <c r="V99" s="10" t="e">
        <f t="shared" si="112"/>
        <v>#REF!</v>
      </c>
      <c r="W99" s="133" t="e">
        <f t="shared" si="113"/>
        <v>#REF!</v>
      </c>
      <c r="Y99" s="150" t="e">
        <f>+#REF!</f>
        <v>#REF!</v>
      </c>
      <c r="Z99" s="97" t="e">
        <f>+#REF!</f>
        <v>#REF!</v>
      </c>
      <c r="AA99" s="10" t="e">
        <f t="shared" si="114"/>
        <v>#REF!</v>
      </c>
      <c r="AB99" s="133" t="e">
        <f t="shared" si="115"/>
        <v>#REF!</v>
      </c>
      <c r="AC99" s="126"/>
      <c r="AD99" s="150" t="e">
        <f>+#REF!</f>
        <v>#REF!</v>
      </c>
      <c r="AE99" s="97" t="e">
        <f>+#REF!</f>
        <v>#REF!</v>
      </c>
      <c r="AF99" s="10" t="e">
        <f t="shared" si="116"/>
        <v>#REF!</v>
      </c>
      <c r="AG99" s="133" t="e">
        <f t="shared" si="117"/>
        <v>#REF!</v>
      </c>
      <c r="AI99" s="150" t="e">
        <f>+#REF!+#REF!+#REF!+#REF!+#REF!+#REF!+#REF!</f>
        <v>#REF!</v>
      </c>
      <c r="AJ99" s="97" t="e">
        <f>+#REF!+#REF!+#REF!+#REF!+#REF!+#REF!+#REF!</f>
        <v>#REF!</v>
      </c>
      <c r="AK99" s="10" t="e">
        <f t="shared" si="118"/>
        <v>#REF!</v>
      </c>
      <c r="AL99" s="133" t="e">
        <f t="shared" si="119"/>
        <v>#REF!</v>
      </c>
      <c r="AM99" s="126"/>
      <c r="AN99" s="150" t="e">
        <f>+#REF!+#REF!+#REF!+#REF!+#REF!+#REF!+#REF!</f>
        <v>#REF!</v>
      </c>
      <c r="AO99" s="97" t="e">
        <f>+#REF!+#REF!+#REF!+#REF!+#REF!+#REF!+#REF!</f>
        <v>#REF!</v>
      </c>
      <c r="AP99" s="10" t="e">
        <f t="shared" si="120"/>
        <v>#REF!</v>
      </c>
      <c r="AQ99" s="133" t="e">
        <f t="shared" si="121"/>
        <v>#REF!</v>
      </c>
      <c r="AS99" s="150" t="e">
        <f>+#REF!</f>
        <v>#REF!</v>
      </c>
      <c r="AT99" s="97" t="e">
        <f>+#REF!</f>
        <v>#REF!</v>
      </c>
      <c r="AU99" s="10" t="e">
        <f t="shared" si="136"/>
        <v>#REF!</v>
      </c>
      <c r="AV99" s="133" t="e">
        <f t="shared" si="137"/>
        <v>#REF!</v>
      </c>
      <c r="AW99" s="126"/>
      <c r="AX99" s="150" t="e">
        <f>+#REF!</f>
        <v>#REF!</v>
      </c>
      <c r="AY99" s="97" t="e">
        <f>+#REF!</f>
        <v>#REF!</v>
      </c>
      <c r="AZ99" s="10" t="e">
        <f t="shared" si="138"/>
        <v>#REF!</v>
      </c>
      <c r="BA99" s="133" t="e">
        <f t="shared" si="139"/>
        <v>#REF!</v>
      </c>
      <c r="BC99" s="150" t="e">
        <f>#REF!+#REF!+#REF!+#REF!+#REF!</f>
        <v>#REF!</v>
      </c>
      <c r="BD99" s="150" t="e">
        <f>#REF!+#REF!+#REF!+#REF!+#REF!</f>
        <v>#REF!</v>
      </c>
      <c r="BE99" s="10" t="e">
        <f t="shared" si="148"/>
        <v>#REF!</v>
      </c>
      <c r="BF99" s="133" t="e">
        <f t="shared" si="149"/>
        <v>#REF!</v>
      </c>
      <c r="BG99" s="126"/>
      <c r="BH99" s="150" t="e">
        <f>#REF!+#REF!+#REF!+#REF!+#REF!</f>
        <v>#REF!</v>
      </c>
      <c r="BI99" s="97" t="e">
        <f t="shared" si="128"/>
        <v>#REF!</v>
      </c>
      <c r="BJ99" s="10" t="e">
        <f t="shared" si="150"/>
        <v>#REF!</v>
      </c>
      <c r="BK99" s="133" t="e">
        <f t="shared" si="151"/>
        <v>#REF!</v>
      </c>
      <c r="BM99" s="150" t="e">
        <f>#REF!+#REF!</f>
        <v>#REF!</v>
      </c>
      <c r="BN99" s="97" t="e">
        <f>#REF!+#REF!</f>
        <v>#REF!</v>
      </c>
      <c r="BO99" s="10" t="e">
        <f t="shared" si="152"/>
        <v>#REF!</v>
      </c>
      <c r="BP99" s="133" t="e">
        <f t="shared" si="153"/>
        <v>#REF!</v>
      </c>
      <c r="BQ99" s="126"/>
      <c r="BR99" s="150" t="e">
        <f>#REF!+#REF!</f>
        <v>#REF!</v>
      </c>
      <c r="BS99" s="97" t="e">
        <f t="shared" si="133"/>
        <v>#REF!</v>
      </c>
      <c r="BT99" s="10" t="e">
        <f t="shared" si="154"/>
        <v>#REF!</v>
      </c>
      <c r="BU99" s="133" t="e">
        <f t="shared" si="155"/>
        <v>#REF!</v>
      </c>
    </row>
    <row r="100" spans="1:73" outlineLevel="1">
      <c r="A100" s="8">
        <v>56100</v>
      </c>
      <c r="B100" s="4"/>
      <c r="C100" t="s">
        <v>118</v>
      </c>
      <c r="E100" s="165" t="e">
        <f t="shared" si="103"/>
        <v>#REF!</v>
      </c>
      <c r="F100" s="165" t="e">
        <f t="shared" si="103"/>
        <v>#REF!</v>
      </c>
      <c r="G100" s="166" t="e">
        <f t="shared" si="104"/>
        <v>#REF!</v>
      </c>
      <c r="H100" s="172" t="e">
        <f t="shared" si="105"/>
        <v>#REF!</v>
      </c>
      <c r="I100" s="126"/>
      <c r="J100" s="165" t="e">
        <f t="shared" si="106"/>
        <v>#REF!</v>
      </c>
      <c r="K100" s="166" t="e">
        <f t="shared" si="107"/>
        <v>#REF!</v>
      </c>
      <c r="L100" s="166" t="e">
        <f t="shared" si="108"/>
        <v>#REF!</v>
      </c>
      <c r="M100" s="133" t="e">
        <f t="shared" si="109"/>
        <v>#REF!</v>
      </c>
      <c r="O100" s="150" t="e">
        <f>+#REF!</f>
        <v>#REF!</v>
      </c>
      <c r="P100" s="97" t="e">
        <f>+#REF!</f>
        <v>#REF!</v>
      </c>
      <c r="Q100" s="10" t="e">
        <f t="shared" si="110"/>
        <v>#REF!</v>
      </c>
      <c r="R100" s="133" t="e">
        <f t="shared" si="111"/>
        <v>#REF!</v>
      </c>
      <c r="S100" s="126"/>
      <c r="T100" s="150" t="e">
        <f>+#REF!</f>
        <v>#REF!</v>
      </c>
      <c r="U100" s="97" t="e">
        <f>+#REF!</f>
        <v>#REF!</v>
      </c>
      <c r="V100" s="10" t="e">
        <f t="shared" si="112"/>
        <v>#REF!</v>
      </c>
      <c r="W100" s="133" t="e">
        <f t="shared" si="113"/>
        <v>#REF!</v>
      </c>
      <c r="Y100" s="150" t="e">
        <f>+#REF!</f>
        <v>#REF!</v>
      </c>
      <c r="Z100" s="97" t="e">
        <f>+#REF!</f>
        <v>#REF!</v>
      </c>
      <c r="AA100" s="10" t="e">
        <f t="shared" si="114"/>
        <v>#REF!</v>
      </c>
      <c r="AB100" s="133" t="e">
        <f t="shared" si="115"/>
        <v>#REF!</v>
      </c>
      <c r="AC100" s="126"/>
      <c r="AD100" s="150" t="e">
        <f>+#REF!</f>
        <v>#REF!</v>
      </c>
      <c r="AE100" s="97" t="e">
        <f>+#REF!</f>
        <v>#REF!</v>
      </c>
      <c r="AF100" s="10" t="e">
        <f t="shared" si="116"/>
        <v>#REF!</v>
      </c>
      <c r="AG100" s="133" t="e">
        <f t="shared" si="117"/>
        <v>#REF!</v>
      </c>
      <c r="AI100" s="150" t="e">
        <f>+#REF!+#REF!+#REF!+#REF!+#REF!+#REF!+#REF!</f>
        <v>#REF!</v>
      </c>
      <c r="AJ100" s="97" t="e">
        <f>+#REF!+#REF!+#REF!+#REF!+#REF!+#REF!+#REF!</f>
        <v>#REF!</v>
      </c>
      <c r="AK100" s="10" t="e">
        <f t="shared" si="118"/>
        <v>#REF!</v>
      </c>
      <c r="AL100" s="133" t="e">
        <f t="shared" si="119"/>
        <v>#REF!</v>
      </c>
      <c r="AM100" s="126"/>
      <c r="AN100" s="150" t="e">
        <f>+#REF!+#REF!+#REF!+#REF!+#REF!+#REF!+#REF!</f>
        <v>#REF!</v>
      </c>
      <c r="AO100" s="97" t="e">
        <f>+#REF!+#REF!+#REF!+#REF!+#REF!+#REF!+#REF!</f>
        <v>#REF!</v>
      </c>
      <c r="AP100" s="10" t="e">
        <f t="shared" si="120"/>
        <v>#REF!</v>
      </c>
      <c r="AQ100" s="133" t="e">
        <f t="shared" si="121"/>
        <v>#REF!</v>
      </c>
      <c r="AS100" s="150" t="e">
        <f>+#REF!</f>
        <v>#REF!</v>
      </c>
      <c r="AT100" s="97" t="e">
        <f>+#REF!</f>
        <v>#REF!</v>
      </c>
      <c r="AU100" s="10" t="e">
        <f t="shared" si="136"/>
        <v>#REF!</v>
      </c>
      <c r="AV100" s="133" t="e">
        <f t="shared" si="137"/>
        <v>#REF!</v>
      </c>
      <c r="AW100" s="126"/>
      <c r="AX100" s="150" t="e">
        <f>+#REF!</f>
        <v>#REF!</v>
      </c>
      <c r="AY100" s="97" t="e">
        <f>+#REF!</f>
        <v>#REF!</v>
      </c>
      <c r="AZ100" s="10" t="e">
        <f t="shared" si="138"/>
        <v>#REF!</v>
      </c>
      <c r="BA100" s="133" t="e">
        <f t="shared" si="139"/>
        <v>#REF!</v>
      </c>
      <c r="BC100" s="150" t="e">
        <f>#REF!+#REF!+#REF!+#REF!+#REF!</f>
        <v>#REF!</v>
      </c>
      <c r="BD100" s="150" t="e">
        <f>#REF!+#REF!+#REF!+#REF!+#REF!</f>
        <v>#REF!</v>
      </c>
      <c r="BE100" s="10" t="e">
        <f t="shared" si="148"/>
        <v>#REF!</v>
      </c>
      <c r="BF100" s="133" t="e">
        <f t="shared" si="149"/>
        <v>#REF!</v>
      </c>
      <c r="BG100" s="126"/>
      <c r="BH100" s="150" t="e">
        <f>#REF!+#REF!+#REF!+#REF!+#REF!</f>
        <v>#REF!</v>
      </c>
      <c r="BI100" s="97" t="e">
        <f t="shared" si="128"/>
        <v>#REF!</v>
      </c>
      <c r="BJ100" s="10" t="e">
        <f t="shared" si="150"/>
        <v>#REF!</v>
      </c>
      <c r="BK100" s="133" t="e">
        <f t="shared" si="151"/>
        <v>#REF!</v>
      </c>
      <c r="BM100" s="150" t="e">
        <f>#REF!+#REF!</f>
        <v>#REF!</v>
      </c>
      <c r="BN100" s="97" t="e">
        <f>#REF!+#REF!</f>
        <v>#REF!</v>
      </c>
      <c r="BO100" s="10" t="e">
        <f t="shared" si="152"/>
        <v>#REF!</v>
      </c>
      <c r="BP100" s="133" t="e">
        <f t="shared" si="153"/>
        <v>#REF!</v>
      </c>
      <c r="BQ100" s="126"/>
      <c r="BR100" s="150" t="e">
        <f>#REF!+#REF!</f>
        <v>#REF!</v>
      </c>
      <c r="BS100" s="97" t="e">
        <f t="shared" si="133"/>
        <v>#REF!</v>
      </c>
      <c r="BT100" s="10" t="e">
        <f t="shared" si="154"/>
        <v>#REF!</v>
      </c>
      <c r="BU100" s="133" t="e">
        <f t="shared" si="155"/>
        <v>#REF!</v>
      </c>
    </row>
    <row r="101" spans="1:73" outlineLevel="1">
      <c r="A101" s="8">
        <v>56200</v>
      </c>
      <c r="B101" s="4"/>
      <c r="C101" s="93" t="s">
        <v>209</v>
      </c>
      <c r="E101" s="165" t="e">
        <f t="shared" si="103"/>
        <v>#REF!</v>
      </c>
      <c r="F101" s="165" t="e">
        <f t="shared" si="103"/>
        <v>#REF!</v>
      </c>
      <c r="G101" s="166" t="e">
        <f t="shared" si="104"/>
        <v>#REF!</v>
      </c>
      <c r="H101" s="172" t="e">
        <f t="shared" si="105"/>
        <v>#REF!</v>
      </c>
      <c r="I101" s="126"/>
      <c r="J101" s="165" t="e">
        <f t="shared" si="106"/>
        <v>#REF!</v>
      </c>
      <c r="K101" s="166" t="e">
        <f t="shared" si="107"/>
        <v>#REF!</v>
      </c>
      <c r="L101" s="166" t="e">
        <f t="shared" si="108"/>
        <v>#REF!</v>
      </c>
      <c r="M101" s="133" t="e">
        <f t="shared" si="109"/>
        <v>#REF!</v>
      </c>
      <c r="O101" s="150" t="e">
        <f>+#REF!</f>
        <v>#REF!</v>
      </c>
      <c r="P101" s="97" t="e">
        <f>+#REF!</f>
        <v>#REF!</v>
      </c>
      <c r="Q101" s="10" t="e">
        <f t="shared" si="110"/>
        <v>#REF!</v>
      </c>
      <c r="R101" s="133" t="e">
        <f t="shared" si="111"/>
        <v>#REF!</v>
      </c>
      <c r="S101" s="126"/>
      <c r="T101" s="150" t="e">
        <f>+#REF!</f>
        <v>#REF!</v>
      </c>
      <c r="U101" s="97" t="e">
        <f>+#REF!</f>
        <v>#REF!</v>
      </c>
      <c r="V101" s="10" t="e">
        <f t="shared" si="112"/>
        <v>#REF!</v>
      </c>
      <c r="W101" s="133" t="e">
        <f t="shared" si="113"/>
        <v>#REF!</v>
      </c>
      <c r="Y101" s="150" t="e">
        <f>+#REF!</f>
        <v>#REF!</v>
      </c>
      <c r="Z101" s="97" t="e">
        <f>+#REF!</f>
        <v>#REF!</v>
      </c>
      <c r="AA101" s="10" t="e">
        <f t="shared" si="114"/>
        <v>#REF!</v>
      </c>
      <c r="AB101" s="133" t="e">
        <f t="shared" si="115"/>
        <v>#REF!</v>
      </c>
      <c r="AC101" s="126"/>
      <c r="AD101" s="150" t="e">
        <f>+#REF!</f>
        <v>#REF!</v>
      </c>
      <c r="AE101" s="97" t="e">
        <f>+#REF!</f>
        <v>#REF!</v>
      </c>
      <c r="AF101" s="10" t="e">
        <f t="shared" si="116"/>
        <v>#REF!</v>
      </c>
      <c r="AG101" s="133" t="e">
        <f t="shared" si="117"/>
        <v>#REF!</v>
      </c>
      <c r="AI101" s="150" t="e">
        <f>+#REF!+#REF!+#REF!+#REF!+#REF!+#REF!+#REF!</f>
        <v>#REF!</v>
      </c>
      <c r="AJ101" s="97" t="e">
        <f>+#REF!+#REF!+#REF!+#REF!+#REF!+#REF!+#REF!</f>
        <v>#REF!</v>
      </c>
      <c r="AK101" s="10" t="e">
        <f t="shared" si="118"/>
        <v>#REF!</v>
      </c>
      <c r="AL101" s="133" t="e">
        <f t="shared" si="119"/>
        <v>#REF!</v>
      </c>
      <c r="AM101" s="126"/>
      <c r="AN101" s="150" t="e">
        <f>+#REF!+#REF!+#REF!+#REF!+#REF!+#REF!+#REF!</f>
        <v>#REF!</v>
      </c>
      <c r="AO101" s="97" t="e">
        <f>+#REF!+#REF!+#REF!+#REF!+#REF!+#REF!+#REF!</f>
        <v>#REF!</v>
      </c>
      <c r="AP101" s="10" t="e">
        <f t="shared" si="120"/>
        <v>#REF!</v>
      </c>
      <c r="AQ101" s="133" t="e">
        <f t="shared" si="121"/>
        <v>#REF!</v>
      </c>
      <c r="AS101" s="150" t="e">
        <f>+#REF!</f>
        <v>#REF!</v>
      </c>
      <c r="AT101" s="97" t="e">
        <f>+#REF!</f>
        <v>#REF!</v>
      </c>
      <c r="AU101" s="10" t="e">
        <f t="shared" si="136"/>
        <v>#REF!</v>
      </c>
      <c r="AV101" s="133" t="e">
        <f t="shared" si="137"/>
        <v>#REF!</v>
      </c>
      <c r="AW101" s="126"/>
      <c r="AX101" s="150" t="e">
        <f>+#REF!</f>
        <v>#REF!</v>
      </c>
      <c r="AY101" s="97" t="e">
        <f>+#REF!</f>
        <v>#REF!</v>
      </c>
      <c r="AZ101" s="10" t="e">
        <f t="shared" si="138"/>
        <v>#REF!</v>
      </c>
      <c r="BA101" s="133" t="e">
        <f t="shared" si="139"/>
        <v>#REF!</v>
      </c>
      <c r="BC101" s="150" t="e">
        <f>#REF!+#REF!+#REF!+#REF!+#REF!</f>
        <v>#REF!</v>
      </c>
      <c r="BD101" s="150" t="e">
        <f>#REF!+#REF!+#REF!+#REF!+#REF!</f>
        <v>#REF!</v>
      </c>
      <c r="BE101" s="10" t="e">
        <f t="shared" si="148"/>
        <v>#REF!</v>
      </c>
      <c r="BF101" s="133" t="e">
        <f t="shared" si="149"/>
        <v>#REF!</v>
      </c>
      <c r="BG101" s="126"/>
      <c r="BH101" s="150" t="e">
        <f>#REF!+#REF!+#REF!+#REF!+#REF!</f>
        <v>#REF!</v>
      </c>
      <c r="BI101" s="97" t="e">
        <f t="shared" si="128"/>
        <v>#REF!</v>
      </c>
      <c r="BJ101" s="10" t="e">
        <f t="shared" si="150"/>
        <v>#REF!</v>
      </c>
      <c r="BK101" s="133" t="e">
        <f t="shared" si="151"/>
        <v>#REF!</v>
      </c>
      <c r="BM101" s="150" t="e">
        <f>#REF!+#REF!</f>
        <v>#REF!</v>
      </c>
      <c r="BN101" s="97" t="e">
        <f>#REF!+#REF!</f>
        <v>#REF!</v>
      </c>
      <c r="BO101" s="10" t="e">
        <f t="shared" si="152"/>
        <v>#REF!</v>
      </c>
      <c r="BP101" s="133" t="e">
        <f t="shared" si="153"/>
        <v>#REF!</v>
      </c>
      <c r="BQ101" s="126"/>
      <c r="BR101" s="150" t="e">
        <f>#REF!+#REF!</f>
        <v>#REF!</v>
      </c>
      <c r="BS101" s="97" t="e">
        <f t="shared" si="133"/>
        <v>#REF!</v>
      </c>
      <c r="BT101" s="10" t="e">
        <f t="shared" si="154"/>
        <v>#REF!</v>
      </c>
      <c r="BU101" s="133" t="e">
        <f t="shared" si="155"/>
        <v>#REF!</v>
      </c>
    </row>
    <row r="102" spans="1:73" outlineLevel="1">
      <c r="A102" s="8">
        <v>56300</v>
      </c>
      <c r="B102" s="4"/>
      <c r="C102" t="s">
        <v>120</v>
      </c>
      <c r="E102" s="165" t="e">
        <f t="shared" si="103"/>
        <v>#REF!</v>
      </c>
      <c r="F102" s="165" t="e">
        <f t="shared" si="103"/>
        <v>#REF!</v>
      </c>
      <c r="G102" s="166" t="e">
        <f t="shared" si="104"/>
        <v>#REF!</v>
      </c>
      <c r="H102" s="172" t="e">
        <f t="shared" si="105"/>
        <v>#REF!</v>
      </c>
      <c r="I102" s="126"/>
      <c r="J102" s="165" t="e">
        <f t="shared" si="106"/>
        <v>#REF!</v>
      </c>
      <c r="K102" s="166" t="e">
        <f t="shared" si="107"/>
        <v>#REF!</v>
      </c>
      <c r="L102" s="166" t="e">
        <f t="shared" si="108"/>
        <v>#REF!</v>
      </c>
      <c r="M102" s="133" t="e">
        <f t="shared" si="109"/>
        <v>#REF!</v>
      </c>
      <c r="O102" s="150" t="e">
        <f>+#REF!</f>
        <v>#REF!</v>
      </c>
      <c r="P102" s="97" t="e">
        <f>+#REF!</f>
        <v>#REF!</v>
      </c>
      <c r="Q102" s="10" t="e">
        <f t="shared" si="110"/>
        <v>#REF!</v>
      </c>
      <c r="R102" s="133" t="e">
        <f t="shared" si="111"/>
        <v>#REF!</v>
      </c>
      <c r="S102" s="126"/>
      <c r="T102" s="150" t="e">
        <f>+#REF!</f>
        <v>#REF!</v>
      </c>
      <c r="U102" s="97" t="e">
        <f>+#REF!</f>
        <v>#REF!</v>
      </c>
      <c r="V102" s="10" t="e">
        <f t="shared" si="112"/>
        <v>#REF!</v>
      </c>
      <c r="W102" s="133" t="e">
        <f t="shared" si="113"/>
        <v>#REF!</v>
      </c>
      <c r="Y102" s="150" t="e">
        <f>+#REF!</f>
        <v>#REF!</v>
      </c>
      <c r="Z102" s="97" t="e">
        <f>+#REF!</f>
        <v>#REF!</v>
      </c>
      <c r="AA102" s="10" t="e">
        <f t="shared" si="114"/>
        <v>#REF!</v>
      </c>
      <c r="AB102" s="133" t="e">
        <f t="shared" si="115"/>
        <v>#REF!</v>
      </c>
      <c r="AC102" s="126"/>
      <c r="AD102" s="150" t="e">
        <f>+#REF!</f>
        <v>#REF!</v>
      </c>
      <c r="AE102" s="97" t="e">
        <f>+#REF!</f>
        <v>#REF!</v>
      </c>
      <c r="AF102" s="10" t="e">
        <f t="shared" si="116"/>
        <v>#REF!</v>
      </c>
      <c r="AG102" s="133" t="e">
        <f t="shared" si="117"/>
        <v>#REF!</v>
      </c>
      <c r="AI102" s="150" t="e">
        <f>+#REF!+#REF!+#REF!+#REF!+#REF!+#REF!+#REF!</f>
        <v>#REF!</v>
      </c>
      <c r="AJ102" s="97" t="e">
        <f>+#REF!+#REF!+#REF!+#REF!+#REF!+#REF!+#REF!</f>
        <v>#REF!</v>
      </c>
      <c r="AK102" s="10" t="e">
        <f t="shared" si="118"/>
        <v>#REF!</v>
      </c>
      <c r="AL102" s="133" t="e">
        <f t="shared" si="119"/>
        <v>#REF!</v>
      </c>
      <c r="AM102" s="126"/>
      <c r="AN102" s="150" t="e">
        <f>+#REF!+#REF!+#REF!+#REF!+#REF!+#REF!+#REF!</f>
        <v>#REF!</v>
      </c>
      <c r="AO102" s="97" t="e">
        <f>+#REF!+#REF!+#REF!+#REF!+#REF!+#REF!+#REF!</f>
        <v>#REF!</v>
      </c>
      <c r="AP102" s="10" t="e">
        <f t="shared" si="120"/>
        <v>#REF!</v>
      </c>
      <c r="AQ102" s="133" t="e">
        <f t="shared" si="121"/>
        <v>#REF!</v>
      </c>
      <c r="AS102" s="150" t="e">
        <f>+#REF!</f>
        <v>#REF!</v>
      </c>
      <c r="AT102" s="97" t="e">
        <f>+#REF!</f>
        <v>#REF!</v>
      </c>
      <c r="AU102" s="10" t="e">
        <f t="shared" si="136"/>
        <v>#REF!</v>
      </c>
      <c r="AV102" s="133" t="e">
        <f t="shared" si="137"/>
        <v>#REF!</v>
      </c>
      <c r="AW102" s="126"/>
      <c r="AX102" s="150" t="e">
        <f>+#REF!</f>
        <v>#REF!</v>
      </c>
      <c r="AY102" s="97" t="e">
        <f>+#REF!</f>
        <v>#REF!</v>
      </c>
      <c r="AZ102" s="10" t="e">
        <f t="shared" si="138"/>
        <v>#REF!</v>
      </c>
      <c r="BA102" s="133" t="e">
        <f t="shared" si="139"/>
        <v>#REF!</v>
      </c>
      <c r="BC102" s="150" t="e">
        <f>#REF!+#REF!+#REF!+#REF!+#REF!</f>
        <v>#REF!</v>
      </c>
      <c r="BD102" s="150" t="e">
        <f>#REF!+#REF!+#REF!+#REF!+#REF!</f>
        <v>#REF!</v>
      </c>
      <c r="BE102" s="10" t="e">
        <f t="shared" si="148"/>
        <v>#REF!</v>
      </c>
      <c r="BF102" s="133" t="e">
        <f t="shared" si="149"/>
        <v>#REF!</v>
      </c>
      <c r="BG102" s="126"/>
      <c r="BH102" s="150" t="e">
        <f>#REF!+#REF!+#REF!+#REF!+#REF!</f>
        <v>#REF!</v>
      </c>
      <c r="BI102" s="97" t="e">
        <f t="shared" si="128"/>
        <v>#REF!</v>
      </c>
      <c r="BJ102" s="10" t="e">
        <f t="shared" si="150"/>
        <v>#REF!</v>
      </c>
      <c r="BK102" s="133" t="e">
        <f t="shared" si="151"/>
        <v>#REF!</v>
      </c>
      <c r="BM102" s="150" t="e">
        <f>#REF!+#REF!</f>
        <v>#REF!</v>
      </c>
      <c r="BN102" s="97" t="e">
        <f>#REF!+#REF!</f>
        <v>#REF!</v>
      </c>
      <c r="BO102" s="10" t="e">
        <f t="shared" si="152"/>
        <v>#REF!</v>
      </c>
      <c r="BP102" s="133" t="e">
        <f t="shared" si="153"/>
        <v>#REF!</v>
      </c>
      <c r="BQ102" s="126"/>
      <c r="BR102" s="150" t="e">
        <f>#REF!+#REF!</f>
        <v>#REF!</v>
      </c>
      <c r="BS102" s="97" t="e">
        <f t="shared" si="133"/>
        <v>#REF!</v>
      </c>
      <c r="BT102" s="10" t="e">
        <f t="shared" si="154"/>
        <v>#REF!</v>
      </c>
      <c r="BU102" s="133" t="e">
        <f t="shared" si="155"/>
        <v>#REF!</v>
      </c>
    </row>
    <row r="103" spans="1:73" outlineLevel="1">
      <c r="A103" s="8">
        <v>56400</v>
      </c>
      <c r="B103" s="4"/>
      <c r="C103" t="s">
        <v>23</v>
      </c>
      <c r="E103" s="165" t="e">
        <f t="shared" si="103"/>
        <v>#REF!</v>
      </c>
      <c r="F103" s="165" t="e">
        <f t="shared" si="103"/>
        <v>#REF!</v>
      </c>
      <c r="G103" s="166" t="e">
        <f t="shared" si="104"/>
        <v>#REF!</v>
      </c>
      <c r="H103" s="172" t="e">
        <f t="shared" si="105"/>
        <v>#REF!</v>
      </c>
      <c r="I103" s="126"/>
      <c r="J103" s="165" t="e">
        <f t="shared" si="106"/>
        <v>#REF!</v>
      </c>
      <c r="K103" s="166" t="e">
        <f t="shared" si="107"/>
        <v>#REF!</v>
      </c>
      <c r="L103" s="166" t="e">
        <f t="shared" si="108"/>
        <v>#REF!</v>
      </c>
      <c r="M103" s="133" t="e">
        <f t="shared" si="109"/>
        <v>#REF!</v>
      </c>
      <c r="O103" s="150" t="e">
        <f>+#REF!</f>
        <v>#REF!</v>
      </c>
      <c r="P103" s="97" t="e">
        <f>+#REF!</f>
        <v>#REF!</v>
      </c>
      <c r="Q103" s="10" t="e">
        <f t="shared" si="110"/>
        <v>#REF!</v>
      </c>
      <c r="R103" s="133" t="e">
        <f t="shared" si="111"/>
        <v>#REF!</v>
      </c>
      <c r="S103" s="126"/>
      <c r="T103" s="150" t="e">
        <f>+#REF!</f>
        <v>#REF!</v>
      </c>
      <c r="U103" s="97" t="e">
        <f>+#REF!</f>
        <v>#REF!</v>
      </c>
      <c r="V103" s="10" t="e">
        <f t="shared" si="112"/>
        <v>#REF!</v>
      </c>
      <c r="W103" s="133" t="e">
        <f t="shared" si="113"/>
        <v>#REF!</v>
      </c>
      <c r="Y103" s="150" t="e">
        <f>+#REF!</f>
        <v>#REF!</v>
      </c>
      <c r="Z103" s="97" t="e">
        <f>+#REF!</f>
        <v>#REF!</v>
      </c>
      <c r="AA103" s="10" t="e">
        <f t="shared" si="114"/>
        <v>#REF!</v>
      </c>
      <c r="AB103" s="133" t="e">
        <f t="shared" si="115"/>
        <v>#REF!</v>
      </c>
      <c r="AC103" s="126"/>
      <c r="AD103" s="150" t="e">
        <f>+#REF!</f>
        <v>#REF!</v>
      </c>
      <c r="AE103" s="97" t="e">
        <f>+#REF!</f>
        <v>#REF!</v>
      </c>
      <c r="AF103" s="10" t="e">
        <f t="shared" si="116"/>
        <v>#REF!</v>
      </c>
      <c r="AG103" s="133" t="e">
        <f t="shared" si="117"/>
        <v>#REF!</v>
      </c>
      <c r="AI103" s="150" t="e">
        <f>+#REF!+#REF!+#REF!+#REF!+#REF!+#REF!+#REF!</f>
        <v>#REF!</v>
      </c>
      <c r="AJ103" s="97" t="e">
        <f>+#REF!+#REF!+#REF!+#REF!+#REF!+#REF!+#REF!</f>
        <v>#REF!</v>
      </c>
      <c r="AK103" s="10" t="e">
        <f t="shared" si="118"/>
        <v>#REF!</v>
      </c>
      <c r="AL103" s="133" t="e">
        <f t="shared" si="119"/>
        <v>#REF!</v>
      </c>
      <c r="AM103" s="126"/>
      <c r="AN103" s="150" t="e">
        <f>+#REF!+#REF!+#REF!+#REF!+#REF!+#REF!+#REF!</f>
        <v>#REF!</v>
      </c>
      <c r="AO103" s="97" t="e">
        <f>+#REF!+#REF!+#REF!+#REF!+#REF!+#REF!+#REF!</f>
        <v>#REF!</v>
      </c>
      <c r="AP103" s="10" t="e">
        <f t="shared" si="120"/>
        <v>#REF!</v>
      </c>
      <c r="AQ103" s="133" t="e">
        <f t="shared" si="121"/>
        <v>#REF!</v>
      </c>
      <c r="AS103" s="150" t="e">
        <f>+#REF!</f>
        <v>#REF!</v>
      </c>
      <c r="AT103" s="97" t="e">
        <f>+#REF!</f>
        <v>#REF!</v>
      </c>
      <c r="AU103" s="10" t="e">
        <f t="shared" si="136"/>
        <v>#REF!</v>
      </c>
      <c r="AV103" s="133" t="e">
        <f t="shared" si="137"/>
        <v>#REF!</v>
      </c>
      <c r="AW103" s="126"/>
      <c r="AX103" s="150" t="e">
        <f>+#REF!</f>
        <v>#REF!</v>
      </c>
      <c r="AY103" s="97" t="e">
        <f>+#REF!</f>
        <v>#REF!</v>
      </c>
      <c r="AZ103" s="10" t="e">
        <f t="shared" si="138"/>
        <v>#REF!</v>
      </c>
      <c r="BA103" s="133" t="e">
        <f t="shared" si="139"/>
        <v>#REF!</v>
      </c>
      <c r="BC103" s="150" t="e">
        <f>#REF!+#REF!+#REF!+#REF!+#REF!</f>
        <v>#REF!</v>
      </c>
      <c r="BD103" s="150" t="e">
        <f>#REF!+#REF!+#REF!+#REF!+#REF!</f>
        <v>#REF!</v>
      </c>
      <c r="BE103" s="10" t="e">
        <f t="shared" si="148"/>
        <v>#REF!</v>
      </c>
      <c r="BF103" s="133" t="e">
        <f t="shared" si="149"/>
        <v>#REF!</v>
      </c>
      <c r="BG103" s="126"/>
      <c r="BH103" s="150" t="e">
        <f>#REF!+#REF!+#REF!+#REF!+#REF!</f>
        <v>#REF!</v>
      </c>
      <c r="BI103" s="97" t="e">
        <f t="shared" si="128"/>
        <v>#REF!</v>
      </c>
      <c r="BJ103" s="10" t="e">
        <f t="shared" si="150"/>
        <v>#REF!</v>
      </c>
      <c r="BK103" s="133" t="e">
        <f t="shared" si="151"/>
        <v>#REF!</v>
      </c>
      <c r="BM103" s="150" t="e">
        <f>#REF!+#REF!</f>
        <v>#REF!</v>
      </c>
      <c r="BN103" s="97" t="e">
        <f>#REF!+#REF!</f>
        <v>#REF!</v>
      </c>
      <c r="BO103" s="10" t="e">
        <f t="shared" si="152"/>
        <v>#REF!</v>
      </c>
      <c r="BP103" s="133" t="e">
        <f t="shared" si="153"/>
        <v>#REF!</v>
      </c>
      <c r="BQ103" s="126"/>
      <c r="BR103" s="150" t="e">
        <f>#REF!+#REF!</f>
        <v>#REF!</v>
      </c>
      <c r="BS103" s="97" t="e">
        <f t="shared" si="133"/>
        <v>#REF!</v>
      </c>
      <c r="BT103" s="10" t="e">
        <f t="shared" si="154"/>
        <v>#REF!</v>
      </c>
      <c r="BU103" s="133" t="e">
        <f t="shared" si="155"/>
        <v>#REF!</v>
      </c>
    </row>
    <row r="104" spans="1:73" outlineLevel="1">
      <c r="A104" s="8">
        <v>56500</v>
      </c>
      <c r="B104" s="4"/>
      <c r="C104" t="s">
        <v>24</v>
      </c>
      <c r="E104" s="165" t="e">
        <f t="shared" si="103"/>
        <v>#REF!</v>
      </c>
      <c r="F104" s="165" t="e">
        <f t="shared" si="103"/>
        <v>#REF!</v>
      </c>
      <c r="G104" s="166" t="e">
        <f t="shared" si="104"/>
        <v>#REF!</v>
      </c>
      <c r="H104" s="172" t="e">
        <f t="shared" si="105"/>
        <v>#REF!</v>
      </c>
      <c r="I104" s="126"/>
      <c r="J104" s="165" t="e">
        <f t="shared" si="106"/>
        <v>#REF!</v>
      </c>
      <c r="K104" s="166" t="e">
        <f t="shared" si="107"/>
        <v>#REF!</v>
      </c>
      <c r="L104" s="166" t="e">
        <f t="shared" si="108"/>
        <v>#REF!</v>
      </c>
      <c r="M104" s="133" t="e">
        <f t="shared" si="109"/>
        <v>#REF!</v>
      </c>
      <c r="O104" s="150" t="e">
        <f>+#REF!</f>
        <v>#REF!</v>
      </c>
      <c r="P104" s="97" t="e">
        <f>+#REF!</f>
        <v>#REF!</v>
      </c>
      <c r="Q104" s="10" t="e">
        <f t="shared" si="110"/>
        <v>#REF!</v>
      </c>
      <c r="R104" s="133" t="e">
        <f t="shared" si="111"/>
        <v>#REF!</v>
      </c>
      <c r="S104" s="126"/>
      <c r="T104" s="150" t="e">
        <f>+#REF!</f>
        <v>#REF!</v>
      </c>
      <c r="U104" s="97" t="e">
        <f>+#REF!</f>
        <v>#REF!</v>
      </c>
      <c r="V104" s="10" t="e">
        <f t="shared" si="112"/>
        <v>#REF!</v>
      </c>
      <c r="W104" s="133" t="e">
        <f t="shared" si="113"/>
        <v>#REF!</v>
      </c>
      <c r="Y104" s="150" t="e">
        <f>+#REF!</f>
        <v>#REF!</v>
      </c>
      <c r="Z104" s="97" t="e">
        <f>+#REF!</f>
        <v>#REF!</v>
      </c>
      <c r="AA104" s="10" t="e">
        <f t="shared" si="114"/>
        <v>#REF!</v>
      </c>
      <c r="AB104" s="133" t="e">
        <f t="shared" si="115"/>
        <v>#REF!</v>
      </c>
      <c r="AC104" s="126"/>
      <c r="AD104" s="150" t="e">
        <f>+#REF!</f>
        <v>#REF!</v>
      </c>
      <c r="AE104" s="97" t="e">
        <f>+#REF!</f>
        <v>#REF!</v>
      </c>
      <c r="AF104" s="10" t="e">
        <f t="shared" si="116"/>
        <v>#REF!</v>
      </c>
      <c r="AG104" s="133" t="e">
        <f t="shared" si="117"/>
        <v>#REF!</v>
      </c>
      <c r="AI104" s="150" t="e">
        <f>+#REF!+#REF!+#REF!+#REF!+#REF!+#REF!+#REF!</f>
        <v>#REF!</v>
      </c>
      <c r="AJ104" s="97" t="e">
        <f>+#REF!+#REF!+#REF!+#REF!+#REF!+#REF!+#REF!</f>
        <v>#REF!</v>
      </c>
      <c r="AK104" s="10" t="e">
        <f t="shared" si="118"/>
        <v>#REF!</v>
      </c>
      <c r="AL104" s="133" t="e">
        <f t="shared" si="119"/>
        <v>#REF!</v>
      </c>
      <c r="AM104" s="126"/>
      <c r="AN104" s="150" t="e">
        <f>+#REF!+#REF!+#REF!+#REF!+#REF!+#REF!+#REF!</f>
        <v>#REF!</v>
      </c>
      <c r="AO104" s="97" t="e">
        <f>+#REF!+#REF!+#REF!+#REF!+#REF!+#REF!+#REF!</f>
        <v>#REF!</v>
      </c>
      <c r="AP104" s="10" t="e">
        <f t="shared" si="120"/>
        <v>#REF!</v>
      </c>
      <c r="AQ104" s="133" t="e">
        <f t="shared" si="121"/>
        <v>#REF!</v>
      </c>
      <c r="AS104" s="150" t="e">
        <f>+#REF!</f>
        <v>#REF!</v>
      </c>
      <c r="AT104" s="97" t="e">
        <f>+#REF!</f>
        <v>#REF!</v>
      </c>
      <c r="AU104" s="10" t="e">
        <f t="shared" si="136"/>
        <v>#REF!</v>
      </c>
      <c r="AV104" s="133" t="e">
        <f t="shared" si="137"/>
        <v>#REF!</v>
      </c>
      <c r="AW104" s="126"/>
      <c r="AX104" s="150" t="e">
        <f>+#REF!</f>
        <v>#REF!</v>
      </c>
      <c r="AY104" s="97" t="e">
        <f>+#REF!</f>
        <v>#REF!</v>
      </c>
      <c r="AZ104" s="10" t="e">
        <f t="shared" si="138"/>
        <v>#REF!</v>
      </c>
      <c r="BA104" s="133" t="e">
        <f t="shared" si="139"/>
        <v>#REF!</v>
      </c>
      <c r="BC104" s="150" t="e">
        <f>#REF!+#REF!+#REF!+#REF!+#REF!</f>
        <v>#REF!</v>
      </c>
      <c r="BD104" s="150" t="e">
        <f>#REF!+#REF!+#REF!+#REF!+#REF!</f>
        <v>#REF!</v>
      </c>
      <c r="BE104" s="10" t="e">
        <f t="shared" si="148"/>
        <v>#REF!</v>
      </c>
      <c r="BF104" s="133" t="e">
        <f t="shared" si="149"/>
        <v>#REF!</v>
      </c>
      <c r="BG104" s="126"/>
      <c r="BH104" s="150" t="e">
        <f>#REF!+#REF!+#REF!+#REF!+#REF!</f>
        <v>#REF!</v>
      </c>
      <c r="BI104" s="97" t="e">
        <f t="shared" si="128"/>
        <v>#REF!</v>
      </c>
      <c r="BJ104" s="10" t="e">
        <f t="shared" si="150"/>
        <v>#REF!</v>
      </c>
      <c r="BK104" s="133" t="e">
        <f t="shared" si="151"/>
        <v>#REF!</v>
      </c>
      <c r="BM104" s="150" t="e">
        <f>#REF!+#REF!</f>
        <v>#REF!</v>
      </c>
      <c r="BN104" s="97" t="e">
        <f>#REF!+#REF!</f>
        <v>#REF!</v>
      </c>
      <c r="BO104" s="10" t="e">
        <f t="shared" si="152"/>
        <v>#REF!</v>
      </c>
      <c r="BP104" s="133" t="e">
        <f t="shared" si="153"/>
        <v>#REF!</v>
      </c>
      <c r="BQ104" s="126"/>
      <c r="BR104" s="150" t="e">
        <f>#REF!+#REF!</f>
        <v>#REF!</v>
      </c>
      <c r="BS104" s="97" t="e">
        <f t="shared" si="133"/>
        <v>#REF!</v>
      </c>
      <c r="BT104" s="10" t="e">
        <f t="shared" si="154"/>
        <v>#REF!</v>
      </c>
      <c r="BU104" s="133" t="e">
        <f t="shared" si="155"/>
        <v>#REF!</v>
      </c>
    </row>
    <row r="105" spans="1:73" outlineLevel="1">
      <c r="A105" s="8">
        <v>56600</v>
      </c>
      <c r="B105" s="4"/>
      <c r="C105" t="s">
        <v>25</v>
      </c>
      <c r="E105" s="165" t="e">
        <f t="shared" si="103"/>
        <v>#REF!</v>
      </c>
      <c r="F105" s="165" t="e">
        <f t="shared" si="103"/>
        <v>#REF!</v>
      </c>
      <c r="G105" s="166" t="e">
        <f t="shared" si="104"/>
        <v>#REF!</v>
      </c>
      <c r="H105" s="172" t="e">
        <f t="shared" si="105"/>
        <v>#REF!</v>
      </c>
      <c r="I105" s="126"/>
      <c r="J105" s="165" t="e">
        <f t="shared" si="106"/>
        <v>#REF!</v>
      </c>
      <c r="K105" s="166" t="e">
        <f t="shared" si="107"/>
        <v>#REF!</v>
      </c>
      <c r="L105" s="166" t="e">
        <f t="shared" si="108"/>
        <v>#REF!</v>
      </c>
      <c r="M105" s="133" t="e">
        <f t="shared" si="109"/>
        <v>#REF!</v>
      </c>
      <c r="N105" s="26"/>
      <c r="O105" s="150" t="e">
        <f>+#REF!</f>
        <v>#REF!</v>
      </c>
      <c r="P105" s="97" t="e">
        <f>+#REF!</f>
        <v>#REF!</v>
      </c>
      <c r="Q105" s="10" t="e">
        <f t="shared" si="110"/>
        <v>#REF!</v>
      </c>
      <c r="R105" s="133" t="e">
        <f t="shared" si="111"/>
        <v>#REF!</v>
      </c>
      <c r="S105" s="126"/>
      <c r="T105" s="150" t="e">
        <f>+#REF!</f>
        <v>#REF!</v>
      </c>
      <c r="U105" s="97" t="e">
        <f>+#REF!</f>
        <v>#REF!</v>
      </c>
      <c r="V105" s="10" t="e">
        <f t="shared" si="112"/>
        <v>#REF!</v>
      </c>
      <c r="W105" s="133" t="e">
        <f t="shared" si="113"/>
        <v>#REF!</v>
      </c>
      <c r="Y105" s="150" t="e">
        <f>+#REF!</f>
        <v>#REF!</v>
      </c>
      <c r="Z105" s="97" t="e">
        <f>+#REF!</f>
        <v>#REF!</v>
      </c>
      <c r="AA105" s="10" t="e">
        <f t="shared" si="114"/>
        <v>#REF!</v>
      </c>
      <c r="AB105" s="133" t="e">
        <f t="shared" si="115"/>
        <v>#REF!</v>
      </c>
      <c r="AC105" s="126"/>
      <c r="AD105" s="150" t="e">
        <f>+#REF!</f>
        <v>#REF!</v>
      </c>
      <c r="AE105" s="97" t="e">
        <f>+#REF!</f>
        <v>#REF!</v>
      </c>
      <c r="AF105" s="10" t="e">
        <f t="shared" si="116"/>
        <v>#REF!</v>
      </c>
      <c r="AG105" s="133" t="e">
        <f t="shared" si="117"/>
        <v>#REF!</v>
      </c>
      <c r="AI105" s="150" t="e">
        <f>+#REF!+#REF!+#REF!+#REF!+#REF!+#REF!+#REF!</f>
        <v>#REF!</v>
      </c>
      <c r="AJ105" s="97" t="e">
        <f>+#REF!+#REF!+#REF!+#REF!+#REF!+#REF!+#REF!</f>
        <v>#REF!</v>
      </c>
      <c r="AK105" s="10" t="e">
        <f t="shared" si="118"/>
        <v>#REF!</v>
      </c>
      <c r="AL105" s="133" t="e">
        <f t="shared" si="119"/>
        <v>#REF!</v>
      </c>
      <c r="AM105" s="126"/>
      <c r="AN105" s="150" t="e">
        <f>+#REF!+#REF!+#REF!+#REF!+#REF!+#REF!+#REF!</f>
        <v>#REF!</v>
      </c>
      <c r="AO105" s="97" t="e">
        <f>+#REF!+#REF!+#REF!+#REF!+#REF!+#REF!+#REF!</f>
        <v>#REF!</v>
      </c>
      <c r="AP105" s="10" t="e">
        <f t="shared" si="120"/>
        <v>#REF!</v>
      </c>
      <c r="AQ105" s="133" t="e">
        <f t="shared" si="121"/>
        <v>#REF!</v>
      </c>
      <c r="AS105" s="150" t="e">
        <f>+#REF!</f>
        <v>#REF!</v>
      </c>
      <c r="AT105" s="97" t="e">
        <f>+#REF!</f>
        <v>#REF!</v>
      </c>
      <c r="AU105" s="10" t="e">
        <f t="shared" si="136"/>
        <v>#REF!</v>
      </c>
      <c r="AV105" s="133" t="e">
        <f t="shared" si="137"/>
        <v>#REF!</v>
      </c>
      <c r="AW105" s="126"/>
      <c r="AX105" s="150" t="e">
        <f>+#REF!</f>
        <v>#REF!</v>
      </c>
      <c r="AY105" s="97" t="e">
        <f>+#REF!</f>
        <v>#REF!</v>
      </c>
      <c r="AZ105" s="10" t="e">
        <f t="shared" si="138"/>
        <v>#REF!</v>
      </c>
      <c r="BA105" s="133" t="e">
        <f t="shared" si="139"/>
        <v>#REF!</v>
      </c>
      <c r="BC105" s="150" t="e">
        <f>#REF!+#REF!+#REF!+#REF!+#REF!</f>
        <v>#REF!</v>
      </c>
      <c r="BD105" s="150" t="e">
        <f>#REF!+#REF!+#REF!+#REF!+#REF!</f>
        <v>#REF!</v>
      </c>
      <c r="BE105" s="10" t="e">
        <f t="shared" si="148"/>
        <v>#REF!</v>
      </c>
      <c r="BF105" s="133" t="e">
        <f t="shared" si="149"/>
        <v>#REF!</v>
      </c>
      <c r="BG105" s="126"/>
      <c r="BH105" s="150" t="e">
        <f>#REF!+#REF!+#REF!+#REF!+#REF!</f>
        <v>#REF!</v>
      </c>
      <c r="BI105" s="97" t="e">
        <f t="shared" si="128"/>
        <v>#REF!</v>
      </c>
      <c r="BJ105" s="10" t="e">
        <f t="shared" si="150"/>
        <v>#REF!</v>
      </c>
      <c r="BK105" s="133" t="e">
        <f t="shared" si="151"/>
        <v>#REF!</v>
      </c>
      <c r="BM105" s="150" t="e">
        <f>#REF!+#REF!</f>
        <v>#REF!</v>
      </c>
      <c r="BN105" s="97" t="e">
        <f>#REF!+#REF!</f>
        <v>#REF!</v>
      </c>
      <c r="BO105" s="10" t="e">
        <f t="shared" si="152"/>
        <v>#REF!</v>
      </c>
      <c r="BP105" s="133" t="e">
        <f t="shared" si="153"/>
        <v>#REF!</v>
      </c>
      <c r="BQ105" s="126"/>
      <c r="BR105" s="150" t="e">
        <f>#REF!+#REF!</f>
        <v>#REF!</v>
      </c>
      <c r="BS105" s="97" t="e">
        <f t="shared" si="133"/>
        <v>#REF!</v>
      </c>
      <c r="BT105" s="10" t="e">
        <f t="shared" si="154"/>
        <v>#REF!</v>
      </c>
      <c r="BU105" s="133" t="e">
        <f t="shared" si="155"/>
        <v>#REF!</v>
      </c>
    </row>
    <row r="106" spans="1:73" outlineLevel="1">
      <c r="A106" s="8">
        <v>56700</v>
      </c>
      <c r="B106" s="4"/>
      <c r="C106" t="s">
        <v>128</v>
      </c>
      <c r="E106" s="165" t="e">
        <f t="shared" si="103"/>
        <v>#REF!</v>
      </c>
      <c r="F106" s="165" t="e">
        <f t="shared" si="103"/>
        <v>#REF!</v>
      </c>
      <c r="G106" s="166" t="e">
        <f t="shared" si="104"/>
        <v>#REF!</v>
      </c>
      <c r="H106" s="172" t="e">
        <f t="shared" si="105"/>
        <v>#REF!</v>
      </c>
      <c r="I106" s="126"/>
      <c r="J106" s="165" t="e">
        <f t="shared" si="106"/>
        <v>#REF!</v>
      </c>
      <c r="K106" s="166" t="e">
        <f t="shared" si="107"/>
        <v>#REF!</v>
      </c>
      <c r="L106" s="166" t="e">
        <f t="shared" si="108"/>
        <v>#REF!</v>
      </c>
      <c r="M106" s="133" t="e">
        <f t="shared" si="109"/>
        <v>#REF!</v>
      </c>
      <c r="O106" s="150" t="e">
        <f>+#REF!</f>
        <v>#REF!</v>
      </c>
      <c r="P106" s="97" t="e">
        <f>+#REF!</f>
        <v>#REF!</v>
      </c>
      <c r="Q106" s="10" t="e">
        <f t="shared" si="110"/>
        <v>#REF!</v>
      </c>
      <c r="R106" s="133" t="e">
        <f t="shared" si="111"/>
        <v>#REF!</v>
      </c>
      <c r="S106" s="126"/>
      <c r="T106" s="150" t="e">
        <f>+#REF!</f>
        <v>#REF!</v>
      </c>
      <c r="U106" s="97" t="e">
        <f>+#REF!</f>
        <v>#REF!</v>
      </c>
      <c r="V106" s="10" t="e">
        <f t="shared" si="112"/>
        <v>#REF!</v>
      </c>
      <c r="W106" s="133" t="e">
        <f t="shared" si="113"/>
        <v>#REF!</v>
      </c>
      <c r="Y106" s="150" t="e">
        <f>+#REF!</f>
        <v>#REF!</v>
      </c>
      <c r="Z106" s="97" t="e">
        <f>+#REF!</f>
        <v>#REF!</v>
      </c>
      <c r="AA106" s="10" t="e">
        <f t="shared" si="114"/>
        <v>#REF!</v>
      </c>
      <c r="AB106" s="133" t="e">
        <f t="shared" si="115"/>
        <v>#REF!</v>
      </c>
      <c r="AC106" s="126"/>
      <c r="AD106" s="150" t="e">
        <f>+#REF!</f>
        <v>#REF!</v>
      </c>
      <c r="AE106" s="97" t="e">
        <f>+#REF!</f>
        <v>#REF!</v>
      </c>
      <c r="AF106" s="10" t="e">
        <f t="shared" si="116"/>
        <v>#REF!</v>
      </c>
      <c r="AG106" s="133" t="e">
        <f t="shared" si="117"/>
        <v>#REF!</v>
      </c>
      <c r="AI106" s="150" t="e">
        <f>+#REF!+#REF!+#REF!+#REF!+#REF!+#REF!+#REF!</f>
        <v>#REF!</v>
      </c>
      <c r="AJ106" s="97" t="e">
        <f>+#REF!+#REF!+#REF!+#REF!+#REF!+#REF!+#REF!</f>
        <v>#REF!</v>
      </c>
      <c r="AK106" s="10" t="e">
        <f t="shared" si="118"/>
        <v>#REF!</v>
      </c>
      <c r="AL106" s="133" t="e">
        <f t="shared" si="119"/>
        <v>#REF!</v>
      </c>
      <c r="AM106" s="126"/>
      <c r="AN106" s="150" t="e">
        <f>+#REF!+#REF!+#REF!+#REF!+#REF!+#REF!+#REF!</f>
        <v>#REF!</v>
      </c>
      <c r="AO106" s="97" t="e">
        <f>+#REF!+#REF!+#REF!+#REF!+#REF!+#REF!+#REF!</f>
        <v>#REF!</v>
      </c>
      <c r="AP106" s="10" t="e">
        <f t="shared" si="120"/>
        <v>#REF!</v>
      </c>
      <c r="AQ106" s="133" t="e">
        <f t="shared" si="121"/>
        <v>#REF!</v>
      </c>
      <c r="AS106" s="150" t="e">
        <f>+#REF!</f>
        <v>#REF!</v>
      </c>
      <c r="AT106" s="97" t="e">
        <f>+#REF!</f>
        <v>#REF!</v>
      </c>
      <c r="AU106" s="10" t="e">
        <f t="shared" si="136"/>
        <v>#REF!</v>
      </c>
      <c r="AV106" s="133" t="e">
        <f t="shared" si="137"/>
        <v>#REF!</v>
      </c>
      <c r="AW106" s="126"/>
      <c r="AX106" s="150" t="e">
        <f>+#REF!</f>
        <v>#REF!</v>
      </c>
      <c r="AY106" s="97" t="e">
        <f>+#REF!</f>
        <v>#REF!</v>
      </c>
      <c r="AZ106" s="10" t="e">
        <f t="shared" si="138"/>
        <v>#REF!</v>
      </c>
      <c r="BA106" s="133" t="e">
        <f t="shared" si="139"/>
        <v>#REF!</v>
      </c>
      <c r="BC106" s="150" t="e">
        <f>#REF!+#REF!+#REF!+#REF!+#REF!</f>
        <v>#REF!</v>
      </c>
      <c r="BD106" s="150" t="e">
        <f>#REF!+#REF!+#REF!+#REF!+#REF!</f>
        <v>#REF!</v>
      </c>
      <c r="BE106" s="10" t="e">
        <f t="shared" si="148"/>
        <v>#REF!</v>
      </c>
      <c r="BF106" s="133" t="e">
        <f t="shared" si="149"/>
        <v>#REF!</v>
      </c>
      <c r="BG106" s="126"/>
      <c r="BH106" s="150" t="e">
        <f>#REF!+#REF!+#REF!+#REF!+#REF!</f>
        <v>#REF!</v>
      </c>
      <c r="BI106" s="97" t="e">
        <f t="shared" si="128"/>
        <v>#REF!</v>
      </c>
      <c r="BJ106" s="10" t="e">
        <f t="shared" si="150"/>
        <v>#REF!</v>
      </c>
      <c r="BK106" s="133" t="e">
        <f t="shared" si="151"/>
        <v>#REF!</v>
      </c>
      <c r="BM106" s="150" t="e">
        <f>#REF!+#REF!</f>
        <v>#REF!</v>
      </c>
      <c r="BN106" s="97" t="e">
        <f>#REF!+#REF!</f>
        <v>#REF!</v>
      </c>
      <c r="BO106" s="10" t="e">
        <f t="shared" si="152"/>
        <v>#REF!</v>
      </c>
      <c r="BP106" s="133" t="e">
        <f t="shared" si="153"/>
        <v>#REF!</v>
      </c>
      <c r="BQ106" s="126"/>
      <c r="BR106" s="150" t="e">
        <f>#REF!+#REF!</f>
        <v>#REF!</v>
      </c>
      <c r="BS106" s="97" t="e">
        <f t="shared" si="133"/>
        <v>#REF!</v>
      </c>
      <c r="BT106" s="10" t="e">
        <f t="shared" si="154"/>
        <v>#REF!</v>
      </c>
      <c r="BU106" s="133" t="e">
        <f t="shared" si="155"/>
        <v>#REF!</v>
      </c>
    </row>
    <row r="107" spans="1:73" outlineLevel="1">
      <c r="A107" s="8">
        <v>56900</v>
      </c>
      <c r="B107" s="4"/>
      <c r="C107" t="s">
        <v>111</v>
      </c>
      <c r="E107" s="165" t="e">
        <f t="shared" si="103"/>
        <v>#REF!</v>
      </c>
      <c r="F107" s="165" t="e">
        <f t="shared" si="103"/>
        <v>#REF!</v>
      </c>
      <c r="G107" s="166" t="e">
        <f t="shared" si="104"/>
        <v>#REF!</v>
      </c>
      <c r="H107" s="172" t="e">
        <f t="shared" si="105"/>
        <v>#REF!</v>
      </c>
      <c r="I107" s="126"/>
      <c r="J107" s="165" t="e">
        <f t="shared" si="106"/>
        <v>#REF!</v>
      </c>
      <c r="K107" s="166" t="e">
        <f t="shared" si="107"/>
        <v>#REF!</v>
      </c>
      <c r="L107" s="166" t="e">
        <f t="shared" si="108"/>
        <v>#REF!</v>
      </c>
      <c r="M107" s="133" t="e">
        <f t="shared" si="109"/>
        <v>#REF!</v>
      </c>
      <c r="O107" s="150" t="e">
        <f>+#REF!</f>
        <v>#REF!</v>
      </c>
      <c r="P107" s="97" t="e">
        <f>+#REF!</f>
        <v>#REF!</v>
      </c>
      <c r="Q107" s="10" t="e">
        <f t="shared" si="110"/>
        <v>#REF!</v>
      </c>
      <c r="R107" s="133" t="e">
        <f t="shared" si="111"/>
        <v>#REF!</v>
      </c>
      <c r="S107" s="126"/>
      <c r="T107" s="150" t="e">
        <f>+#REF!</f>
        <v>#REF!</v>
      </c>
      <c r="U107" s="97" t="e">
        <f>+#REF!</f>
        <v>#REF!</v>
      </c>
      <c r="V107" s="10" t="e">
        <f t="shared" si="112"/>
        <v>#REF!</v>
      </c>
      <c r="W107" s="133" t="e">
        <f t="shared" si="113"/>
        <v>#REF!</v>
      </c>
      <c r="Y107" s="150" t="e">
        <f>+#REF!</f>
        <v>#REF!</v>
      </c>
      <c r="Z107" s="97" t="e">
        <f>+#REF!</f>
        <v>#REF!</v>
      </c>
      <c r="AA107" s="10" t="e">
        <f t="shared" si="114"/>
        <v>#REF!</v>
      </c>
      <c r="AB107" s="133" t="e">
        <f t="shared" si="115"/>
        <v>#REF!</v>
      </c>
      <c r="AC107" s="126"/>
      <c r="AD107" s="150" t="e">
        <f>+#REF!</f>
        <v>#REF!</v>
      </c>
      <c r="AE107" s="97" t="e">
        <f>+#REF!</f>
        <v>#REF!</v>
      </c>
      <c r="AF107" s="10" t="e">
        <f t="shared" si="116"/>
        <v>#REF!</v>
      </c>
      <c r="AG107" s="133" t="e">
        <f t="shared" si="117"/>
        <v>#REF!</v>
      </c>
      <c r="AI107" s="150" t="e">
        <f>+#REF!+#REF!+#REF!+#REF!+#REF!+#REF!+#REF!</f>
        <v>#REF!</v>
      </c>
      <c r="AJ107" s="97" t="e">
        <f>+#REF!+#REF!+#REF!+#REF!+#REF!+#REF!+#REF!</f>
        <v>#REF!</v>
      </c>
      <c r="AK107" s="10" t="e">
        <f t="shared" si="118"/>
        <v>#REF!</v>
      </c>
      <c r="AL107" s="133" t="e">
        <f t="shared" si="119"/>
        <v>#REF!</v>
      </c>
      <c r="AM107" s="126"/>
      <c r="AN107" s="150" t="e">
        <f>+#REF!+#REF!+#REF!+#REF!+#REF!+#REF!+#REF!</f>
        <v>#REF!</v>
      </c>
      <c r="AO107" s="97" t="e">
        <f>+#REF!+#REF!+#REF!+#REF!+#REF!+#REF!+#REF!</f>
        <v>#REF!</v>
      </c>
      <c r="AP107" s="10" t="e">
        <f t="shared" si="120"/>
        <v>#REF!</v>
      </c>
      <c r="AQ107" s="133" t="e">
        <f t="shared" si="121"/>
        <v>#REF!</v>
      </c>
      <c r="AS107" s="150" t="e">
        <f>+#REF!</f>
        <v>#REF!</v>
      </c>
      <c r="AT107" s="97" t="e">
        <f>+#REF!</f>
        <v>#REF!</v>
      </c>
      <c r="AU107" s="10" t="e">
        <f t="shared" si="136"/>
        <v>#REF!</v>
      </c>
      <c r="AV107" s="133" t="e">
        <f t="shared" si="137"/>
        <v>#REF!</v>
      </c>
      <c r="AW107" s="126"/>
      <c r="AX107" s="150" t="e">
        <f>+#REF!</f>
        <v>#REF!</v>
      </c>
      <c r="AY107" s="97" t="e">
        <f>+#REF!</f>
        <v>#REF!</v>
      </c>
      <c r="AZ107" s="10" t="e">
        <f t="shared" si="138"/>
        <v>#REF!</v>
      </c>
      <c r="BA107" s="133" t="e">
        <f t="shared" si="139"/>
        <v>#REF!</v>
      </c>
      <c r="BC107" s="150" t="e">
        <f>#REF!+#REF!+#REF!+#REF!+#REF!</f>
        <v>#REF!</v>
      </c>
      <c r="BD107" s="150" t="e">
        <f>#REF!+#REF!+#REF!+#REF!+#REF!</f>
        <v>#REF!</v>
      </c>
      <c r="BE107" s="10" t="e">
        <f t="shared" si="148"/>
        <v>#REF!</v>
      </c>
      <c r="BF107" s="133" t="e">
        <f t="shared" si="149"/>
        <v>#REF!</v>
      </c>
      <c r="BG107" s="126"/>
      <c r="BH107" s="150" t="e">
        <f>#REF!+#REF!+#REF!+#REF!+#REF!</f>
        <v>#REF!</v>
      </c>
      <c r="BI107" s="97" t="e">
        <f t="shared" si="128"/>
        <v>#REF!</v>
      </c>
      <c r="BJ107" s="10" t="e">
        <f t="shared" si="150"/>
        <v>#REF!</v>
      </c>
      <c r="BK107" s="133" t="e">
        <f t="shared" si="151"/>
        <v>#REF!</v>
      </c>
      <c r="BM107" s="150" t="e">
        <f>#REF!+#REF!</f>
        <v>#REF!</v>
      </c>
      <c r="BN107" s="97" t="e">
        <f>#REF!+#REF!</f>
        <v>#REF!</v>
      </c>
      <c r="BO107" s="10" t="e">
        <f t="shared" si="152"/>
        <v>#REF!</v>
      </c>
      <c r="BP107" s="133" t="e">
        <f t="shared" si="153"/>
        <v>#REF!</v>
      </c>
      <c r="BQ107" s="126"/>
      <c r="BR107" s="150" t="e">
        <f>#REF!+#REF!</f>
        <v>#REF!</v>
      </c>
      <c r="BS107" s="97" t="e">
        <f t="shared" si="133"/>
        <v>#REF!</v>
      </c>
      <c r="BT107" s="10" t="e">
        <f t="shared" si="154"/>
        <v>#REF!</v>
      </c>
      <c r="BU107" s="133" t="e">
        <f t="shared" si="155"/>
        <v>#REF!</v>
      </c>
    </row>
    <row r="108" spans="1:73" outlineLevel="1">
      <c r="A108" s="8">
        <v>57000</v>
      </c>
      <c r="B108" s="4"/>
      <c r="C108" t="s">
        <v>112</v>
      </c>
      <c r="E108" s="165" t="e">
        <f t="shared" si="103"/>
        <v>#REF!</v>
      </c>
      <c r="F108" s="165" t="e">
        <f t="shared" si="103"/>
        <v>#REF!</v>
      </c>
      <c r="G108" s="166" t="e">
        <f t="shared" si="104"/>
        <v>#REF!</v>
      </c>
      <c r="H108" s="172" t="e">
        <f t="shared" si="105"/>
        <v>#REF!</v>
      </c>
      <c r="I108" s="126"/>
      <c r="J108" s="165" t="e">
        <f t="shared" si="106"/>
        <v>#REF!</v>
      </c>
      <c r="K108" s="166" t="e">
        <f t="shared" si="107"/>
        <v>#REF!</v>
      </c>
      <c r="L108" s="166" t="e">
        <f t="shared" si="108"/>
        <v>#REF!</v>
      </c>
      <c r="M108" s="133" t="e">
        <f t="shared" si="109"/>
        <v>#REF!</v>
      </c>
      <c r="O108" s="150" t="e">
        <f>+#REF!</f>
        <v>#REF!</v>
      </c>
      <c r="P108" s="97" t="e">
        <f>+#REF!</f>
        <v>#REF!</v>
      </c>
      <c r="Q108" s="10" t="e">
        <f t="shared" si="110"/>
        <v>#REF!</v>
      </c>
      <c r="R108" s="133" t="e">
        <f t="shared" si="111"/>
        <v>#REF!</v>
      </c>
      <c r="S108" s="126"/>
      <c r="T108" s="150" t="e">
        <f>+#REF!</f>
        <v>#REF!</v>
      </c>
      <c r="U108" s="97" t="e">
        <f>+#REF!</f>
        <v>#REF!</v>
      </c>
      <c r="V108" s="10" t="e">
        <f t="shared" si="112"/>
        <v>#REF!</v>
      </c>
      <c r="W108" s="133" t="e">
        <f t="shared" si="113"/>
        <v>#REF!</v>
      </c>
      <c r="Y108" s="150" t="e">
        <f>+#REF!</f>
        <v>#REF!</v>
      </c>
      <c r="Z108" s="97" t="e">
        <f>+#REF!</f>
        <v>#REF!</v>
      </c>
      <c r="AA108" s="10" t="e">
        <f t="shared" si="114"/>
        <v>#REF!</v>
      </c>
      <c r="AB108" s="133" t="e">
        <f t="shared" si="115"/>
        <v>#REF!</v>
      </c>
      <c r="AC108" s="126"/>
      <c r="AD108" s="150" t="e">
        <f>+#REF!</f>
        <v>#REF!</v>
      </c>
      <c r="AE108" s="97" t="e">
        <f>+#REF!</f>
        <v>#REF!</v>
      </c>
      <c r="AF108" s="10" t="e">
        <f t="shared" si="116"/>
        <v>#REF!</v>
      </c>
      <c r="AG108" s="133" t="e">
        <f t="shared" si="117"/>
        <v>#REF!</v>
      </c>
      <c r="AI108" s="150" t="e">
        <f>+#REF!+#REF!+#REF!+#REF!+#REF!+#REF!+#REF!</f>
        <v>#REF!</v>
      </c>
      <c r="AJ108" s="97" t="e">
        <f>+#REF!+#REF!+#REF!+#REF!+#REF!+#REF!+#REF!</f>
        <v>#REF!</v>
      </c>
      <c r="AK108" s="10" t="e">
        <f t="shared" si="118"/>
        <v>#REF!</v>
      </c>
      <c r="AL108" s="133" t="e">
        <f t="shared" si="119"/>
        <v>#REF!</v>
      </c>
      <c r="AM108" s="126"/>
      <c r="AN108" s="150" t="e">
        <f>+#REF!+#REF!+#REF!+#REF!+#REF!+#REF!+#REF!</f>
        <v>#REF!</v>
      </c>
      <c r="AO108" s="97" t="e">
        <f>+#REF!+#REF!+#REF!+#REF!+#REF!+#REF!+#REF!</f>
        <v>#REF!</v>
      </c>
      <c r="AP108" s="10" t="e">
        <f t="shared" si="120"/>
        <v>#REF!</v>
      </c>
      <c r="AQ108" s="133" t="e">
        <f t="shared" si="121"/>
        <v>#REF!</v>
      </c>
      <c r="AS108" s="150" t="e">
        <f>+#REF!</f>
        <v>#REF!</v>
      </c>
      <c r="AT108" s="97" t="e">
        <f>+#REF!</f>
        <v>#REF!</v>
      </c>
      <c r="AU108" s="10" t="e">
        <f t="shared" si="136"/>
        <v>#REF!</v>
      </c>
      <c r="AV108" s="133" t="e">
        <f t="shared" si="137"/>
        <v>#REF!</v>
      </c>
      <c r="AW108" s="126"/>
      <c r="AX108" s="150" t="e">
        <f>+#REF!</f>
        <v>#REF!</v>
      </c>
      <c r="AY108" s="97" t="e">
        <f>+#REF!</f>
        <v>#REF!</v>
      </c>
      <c r="AZ108" s="10" t="e">
        <f t="shared" si="138"/>
        <v>#REF!</v>
      </c>
      <c r="BA108" s="133" t="e">
        <f t="shared" si="139"/>
        <v>#REF!</v>
      </c>
      <c r="BC108" s="150" t="e">
        <f>#REF!+#REF!+#REF!+#REF!+#REF!</f>
        <v>#REF!</v>
      </c>
      <c r="BD108" s="150" t="e">
        <f>#REF!+#REF!+#REF!+#REF!+#REF!</f>
        <v>#REF!</v>
      </c>
      <c r="BE108" s="10" t="e">
        <f t="shared" si="148"/>
        <v>#REF!</v>
      </c>
      <c r="BF108" s="133" t="e">
        <f t="shared" si="149"/>
        <v>#REF!</v>
      </c>
      <c r="BG108" s="126"/>
      <c r="BH108" s="150" t="e">
        <f>#REF!+#REF!+#REF!+#REF!+#REF!</f>
        <v>#REF!</v>
      </c>
      <c r="BI108" s="97" t="e">
        <f t="shared" si="128"/>
        <v>#REF!</v>
      </c>
      <c r="BJ108" s="10" t="e">
        <f t="shared" si="150"/>
        <v>#REF!</v>
      </c>
      <c r="BK108" s="133" t="e">
        <f t="shared" si="151"/>
        <v>#REF!</v>
      </c>
      <c r="BM108" s="150" t="e">
        <f>#REF!+#REF!</f>
        <v>#REF!</v>
      </c>
      <c r="BN108" s="97" t="e">
        <f>#REF!+#REF!</f>
        <v>#REF!</v>
      </c>
      <c r="BO108" s="10" t="e">
        <f t="shared" si="152"/>
        <v>#REF!</v>
      </c>
      <c r="BP108" s="133" t="e">
        <f t="shared" si="153"/>
        <v>#REF!</v>
      </c>
      <c r="BQ108" s="126"/>
      <c r="BR108" s="150" t="e">
        <f>#REF!+#REF!</f>
        <v>#REF!</v>
      </c>
      <c r="BS108" s="97" t="e">
        <f t="shared" si="133"/>
        <v>#REF!</v>
      </c>
      <c r="BT108" s="10" t="e">
        <f t="shared" si="154"/>
        <v>#REF!</v>
      </c>
      <c r="BU108" s="133" t="e">
        <f t="shared" si="155"/>
        <v>#REF!</v>
      </c>
    </row>
    <row r="109" spans="1:73" outlineLevel="1">
      <c r="A109" s="8">
        <v>57100</v>
      </c>
      <c r="B109" s="4"/>
      <c r="C109" t="s">
        <v>113</v>
      </c>
      <c r="E109" s="165" t="e">
        <f t="shared" si="103"/>
        <v>#REF!</v>
      </c>
      <c r="F109" s="165" t="e">
        <f t="shared" si="103"/>
        <v>#REF!</v>
      </c>
      <c r="G109" s="166" t="e">
        <f t="shared" si="104"/>
        <v>#REF!</v>
      </c>
      <c r="H109" s="172" t="e">
        <f t="shared" si="105"/>
        <v>#REF!</v>
      </c>
      <c r="I109" s="126"/>
      <c r="J109" s="165" t="e">
        <f t="shared" si="106"/>
        <v>#REF!</v>
      </c>
      <c r="K109" s="166" t="e">
        <f t="shared" si="107"/>
        <v>#REF!</v>
      </c>
      <c r="L109" s="166" t="e">
        <f t="shared" si="108"/>
        <v>#REF!</v>
      </c>
      <c r="M109" s="133" t="e">
        <f t="shared" si="109"/>
        <v>#REF!</v>
      </c>
      <c r="O109" s="150" t="e">
        <f>+#REF!</f>
        <v>#REF!</v>
      </c>
      <c r="P109" s="97" t="e">
        <f>+#REF!</f>
        <v>#REF!</v>
      </c>
      <c r="Q109" s="10" t="e">
        <f t="shared" si="110"/>
        <v>#REF!</v>
      </c>
      <c r="R109" s="133" t="e">
        <f t="shared" si="111"/>
        <v>#REF!</v>
      </c>
      <c r="S109" s="126"/>
      <c r="T109" s="150" t="e">
        <f>+#REF!</f>
        <v>#REF!</v>
      </c>
      <c r="U109" s="97" t="e">
        <f>+#REF!</f>
        <v>#REF!</v>
      </c>
      <c r="V109" s="10" t="e">
        <f t="shared" si="112"/>
        <v>#REF!</v>
      </c>
      <c r="W109" s="133" t="e">
        <f t="shared" si="113"/>
        <v>#REF!</v>
      </c>
      <c r="Y109" s="150" t="e">
        <f>+#REF!</f>
        <v>#REF!</v>
      </c>
      <c r="Z109" s="97" t="e">
        <f>+#REF!</f>
        <v>#REF!</v>
      </c>
      <c r="AA109" s="10" t="e">
        <f t="shared" si="114"/>
        <v>#REF!</v>
      </c>
      <c r="AB109" s="133" t="e">
        <f t="shared" si="115"/>
        <v>#REF!</v>
      </c>
      <c r="AC109" s="126"/>
      <c r="AD109" s="150" t="e">
        <f>+#REF!</f>
        <v>#REF!</v>
      </c>
      <c r="AE109" s="97" t="e">
        <f>+#REF!</f>
        <v>#REF!</v>
      </c>
      <c r="AF109" s="10" t="e">
        <f t="shared" si="116"/>
        <v>#REF!</v>
      </c>
      <c r="AG109" s="133" t="e">
        <f t="shared" si="117"/>
        <v>#REF!</v>
      </c>
      <c r="AI109" s="150" t="e">
        <f>+#REF!+#REF!+#REF!+#REF!+#REF!+#REF!+#REF!</f>
        <v>#REF!</v>
      </c>
      <c r="AJ109" s="97" t="e">
        <f>+#REF!+#REF!+#REF!+#REF!+#REF!+#REF!+#REF!</f>
        <v>#REF!</v>
      </c>
      <c r="AK109" s="10" t="e">
        <f t="shared" si="118"/>
        <v>#REF!</v>
      </c>
      <c r="AL109" s="133" t="e">
        <f t="shared" si="119"/>
        <v>#REF!</v>
      </c>
      <c r="AM109" s="126"/>
      <c r="AN109" s="150" t="e">
        <f>+#REF!+#REF!+#REF!+#REF!+#REF!+#REF!+#REF!</f>
        <v>#REF!</v>
      </c>
      <c r="AO109" s="97" t="e">
        <f>+#REF!+#REF!+#REF!+#REF!+#REF!+#REF!+#REF!</f>
        <v>#REF!</v>
      </c>
      <c r="AP109" s="10" t="e">
        <f t="shared" si="120"/>
        <v>#REF!</v>
      </c>
      <c r="AQ109" s="133" t="e">
        <f t="shared" si="121"/>
        <v>#REF!</v>
      </c>
      <c r="AS109" s="150" t="e">
        <f>+#REF!</f>
        <v>#REF!</v>
      </c>
      <c r="AT109" s="97" t="e">
        <f>+#REF!</f>
        <v>#REF!</v>
      </c>
      <c r="AU109" s="10" t="e">
        <f t="shared" si="136"/>
        <v>#REF!</v>
      </c>
      <c r="AV109" s="133" t="e">
        <f t="shared" si="137"/>
        <v>#REF!</v>
      </c>
      <c r="AW109" s="126"/>
      <c r="AX109" s="150" t="e">
        <f>+#REF!</f>
        <v>#REF!</v>
      </c>
      <c r="AY109" s="97" t="e">
        <f>+#REF!</f>
        <v>#REF!</v>
      </c>
      <c r="AZ109" s="10" t="e">
        <f t="shared" si="138"/>
        <v>#REF!</v>
      </c>
      <c r="BA109" s="133" t="e">
        <f t="shared" si="139"/>
        <v>#REF!</v>
      </c>
      <c r="BC109" s="150" t="e">
        <f>#REF!+#REF!+#REF!+#REF!+#REF!</f>
        <v>#REF!</v>
      </c>
      <c r="BD109" s="150" t="e">
        <f>#REF!+#REF!+#REF!+#REF!+#REF!</f>
        <v>#REF!</v>
      </c>
      <c r="BE109" s="10" t="e">
        <f t="shared" si="148"/>
        <v>#REF!</v>
      </c>
      <c r="BF109" s="133" t="e">
        <f t="shared" si="149"/>
        <v>#REF!</v>
      </c>
      <c r="BG109" s="126"/>
      <c r="BH109" s="150" t="e">
        <f>#REF!+#REF!+#REF!+#REF!+#REF!</f>
        <v>#REF!</v>
      </c>
      <c r="BI109" s="97" t="e">
        <f t="shared" si="128"/>
        <v>#REF!</v>
      </c>
      <c r="BJ109" s="10" t="e">
        <f t="shared" si="150"/>
        <v>#REF!</v>
      </c>
      <c r="BK109" s="133" t="e">
        <f t="shared" si="151"/>
        <v>#REF!</v>
      </c>
      <c r="BM109" s="150" t="e">
        <f>#REF!+#REF!</f>
        <v>#REF!</v>
      </c>
      <c r="BN109" s="97" t="e">
        <f>#REF!+#REF!</f>
        <v>#REF!</v>
      </c>
      <c r="BO109" s="10" t="e">
        <f t="shared" si="152"/>
        <v>#REF!</v>
      </c>
      <c r="BP109" s="133" t="e">
        <f t="shared" si="153"/>
        <v>#REF!</v>
      </c>
      <c r="BQ109" s="126"/>
      <c r="BR109" s="150" t="e">
        <f>#REF!+#REF!</f>
        <v>#REF!</v>
      </c>
      <c r="BS109" s="97" t="e">
        <f t="shared" si="133"/>
        <v>#REF!</v>
      </c>
      <c r="BT109" s="10" t="e">
        <f t="shared" si="154"/>
        <v>#REF!</v>
      </c>
      <c r="BU109" s="133" t="e">
        <f t="shared" si="155"/>
        <v>#REF!</v>
      </c>
    </row>
    <row r="110" spans="1:73" outlineLevel="1">
      <c r="A110" s="8">
        <v>57200</v>
      </c>
      <c r="B110" s="4"/>
      <c r="C110" t="s">
        <v>143</v>
      </c>
      <c r="E110" s="165" t="e">
        <f t="shared" si="103"/>
        <v>#REF!</v>
      </c>
      <c r="F110" s="165" t="e">
        <f t="shared" si="103"/>
        <v>#REF!</v>
      </c>
      <c r="G110" s="166" t="e">
        <f t="shared" si="104"/>
        <v>#REF!</v>
      </c>
      <c r="H110" s="172" t="e">
        <f t="shared" si="105"/>
        <v>#REF!</v>
      </c>
      <c r="I110" s="126"/>
      <c r="J110" s="165" t="e">
        <f t="shared" si="106"/>
        <v>#REF!</v>
      </c>
      <c r="K110" s="166" t="e">
        <f t="shared" si="107"/>
        <v>#REF!</v>
      </c>
      <c r="L110" s="166" t="e">
        <f t="shared" si="108"/>
        <v>#REF!</v>
      </c>
      <c r="M110" s="133" t="e">
        <f t="shared" si="109"/>
        <v>#REF!</v>
      </c>
      <c r="O110" s="150" t="e">
        <f>+#REF!</f>
        <v>#REF!</v>
      </c>
      <c r="P110" s="97" t="e">
        <f>+#REF!</f>
        <v>#REF!</v>
      </c>
      <c r="Q110" s="10" t="e">
        <f t="shared" si="110"/>
        <v>#REF!</v>
      </c>
      <c r="R110" s="133" t="e">
        <f t="shared" si="111"/>
        <v>#REF!</v>
      </c>
      <c r="S110" s="126"/>
      <c r="T110" s="150" t="e">
        <f>+#REF!</f>
        <v>#REF!</v>
      </c>
      <c r="U110" s="97" t="e">
        <f>+#REF!</f>
        <v>#REF!</v>
      </c>
      <c r="V110" s="10" t="e">
        <f t="shared" si="112"/>
        <v>#REF!</v>
      </c>
      <c r="W110" s="133" t="e">
        <f t="shared" si="113"/>
        <v>#REF!</v>
      </c>
      <c r="Y110" s="150" t="e">
        <f>+#REF!</f>
        <v>#REF!</v>
      </c>
      <c r="Z110" s="97" t="e">
        <f>+#REF!</f>
        <v>#REF!</v>
      </c>
      <c r="AA110" s="10" t="e">
        <f t="shared" si="114"/>
        <v>#REF!</v>
      </c>
      <c r="AB110" s="133" t="e">
        <f t="shared" si="115"/>
        <v>#REF!</v>
      </c>
      <c r="AC110" s="126"/>
      <c r="AD110" s="150" t="e">
        <f>+#REF!</f>
        <v>#REF!</v>
      </c>
      <c r="AE110" s="97" t="e">
        <f>+#REF!</f>
        <v>#REF!</v>
      </c>
      <c r="AF110" s="10" t="e">
        <f t="shared" si="116"/>
        <v>#REF!</v>
      </c>
      <c r="AG110" s="133" t="e">
        <f t="shared" si="117"/>
        <v>#REF!</v>
      </c>
      <c r="AI110" s="150" t="e">
        <f>+#REF!+#REF!+#REF!+#REF!+#REF!+#REF!+#REF!</f>
        <v>#REF!</v>
      </c>
      <c r="AJ110" s="97" t="e">
        <f>+#REF!+#REF!+#REF!+#REF!+#REF!+#REF!+#REF!</f>
        <v>#REF!</v>
      </c>
      <c r="AK110" s="10" t="e">
        <f t="shared" si="118"/>
        <v>#REF!</v>
      </c>
      <c r="AL110" s="133" t="e">
        <f t="shared" si="119"/>
        <v>#REF!</v>
      </c>
      <c r="AM110" s="126"/>
      <c r="AN110" s="150" t="e">
        <f>+#REF!+#REF!+#REF!+#REF!+#REF!+#REF!+#REF!</f>
        <v>#REF!</v>
      </c>
      <c r="AO110" s="97" t="e">
        <f>+#REF!+#REF!+#REF!+#REF!+#REF!+#REF!+#REF!</f>
        <v>#REF!</v>
      </c>
      <c r="AP110" s="10" t="e">
        <f t="shared" si="120"/>
        <v>#REF!</v>
      </c>
      <c r="AQ110" s="133" t="e">
        <f t="shared" si="121"/>
        <v>#REF!</v>
      </c>
      <c r="AS110" s="150" t="e">
        <f>+#REF!</f>
        <v>#REF!</v>
      </c>
      <c r="AT110" s="97" t="e">
        <f>+#REF!</f>
        <v>#REF!</v>
      </c>
      <c r="AU110" s="10" t="e">
        <f t="shared" si="136"/>
        <v>#REF!</v>
      </c>
      <c r="AV110" s="133" t="e">
        <f t="shared" si="137"/>
        <v>#REF!</v>
      </c>
      <c r="AW110" s="126"/>
      <c r="AX110" s="150" t="e">
        <f>+#REF!</f>
        <v>#REF!</v>
      </c>
      <c r="AY110" s="97" t="e">
        <f>+#REF!</f>
        <v>#REF!</v>
      </c>
      <c r="AZ110" s="10" t="e">
        <f t="shared" si="138"/>
        <v>#REF!</v>
      </c>
      <c r="BA110" s="133" t="e">
        <f t="shared" si="139"/>
        <v>#REF!</v>
      </c>
      <c r="BC110" s="150" t="e">
        <f>#REF!+#REF!+#REF!+#REF!+#REF!</f>
        <v>#REF!</v>
      </c>
      <c r="BD110" s="150" t="e">
        <f>#REF!+#REF!+#REF!+#REF!+#REF!</f>
        <v>#REF!</v>
      </c>
      <c r="BE110" s="10" t="e">
        <f t="shared" si="148"/>
        <v>#REF!</v>
      </c>
      <c r="BF110" s="133" t="e">
        <f t="shared" si="149"/>
        <v>#REF!</v>
      </c>
      <c r="BG110" s="126"/>
      <c r="BH110" s="150" t="e">
        <f>#REF!+#REF!+#REF!+#REF!+#REF!</f>
        <v>#REF!</v>
      </c>
      <c r="BI110" s="97" t="e">
        <f t="shared" si="128"/>
        <v>#REF!</v>
      </c>
      <c r="BJ110" s="10" t="e">
        <f t="shared" si="150"/>
        <v>#REF!</v>
      </c>
      <c r="BK110" s="133" t="e">
        <f t="shared" si="151"/>
        <v>#REF!</v>
      </c>
      <c r="BM110" s="150" t="e">
        <f>#REF!+#REF!</f>
        <v>#REF!</v>
      </c>
      <c r="BN110" s="97" t="e">
        <f>#REF!+#REF!</f>
        <v>#REF!</v>
      </c>
      <c r="BO110" s="10" t="e">
        <f t="shared" si="152"/>
        <v>#REF!</v>
      </c>
      <c r="BP110" s="133" t="e">
        <f t="shared" si="153"/>
        <v>#REF!</v>
      </c>
      <c r="BQ110" s="126"/>
      <c r="BR110" s="150" t="e">
        <f>#REF!+#REF!</f>
        <v>#REF!</v>
      </c>
      <c r="BS110" s="97" t="e">
        <f t="shared" si="133"/>
        <v>#REF!</v>
      </c>
      <c r="BT110" s="10" t="e">
        <f t="shared" si="154"/>
        <v>#REF!</v>
      </c>
      <c r="BU110" s="133" t="e">
        <f t="shared" si="155"/>
        <v>#REF!</v>
      </c>
    </row>
    <row r="111" spans="1:73" outlineLevel="1">
      <c r="A111" s="8">
        <v>57225</v>
      </c>
      <c r="B111" s="4"/>
      <c r="C111" t="s">
        <v>26</v>
      </c>
      <c r="E111" s="165" t="e">
        <f t="shared" si="103"/>
        <v>#REF!</v>
      </c>
      <c r="F111" s="165" t="e">
        <f t="shared" si="103"/>
        <v>#REF!</v>
      </c>
      <c r="G111" s="166" t="e">
        <f t="shared" si="104"/>
        <v>#REF!</v>
      </c>
      <c r="H111" s="172" t="e">
        <f t="shared" si="105"/>
        <v>#REF!</v>
      </c>
      <c r="I111" s="126"/>
      <c r="J111" s="165" t="e">
        <f t="shared" si="106"/>
        <v>#REF!</v>
      </c>
      <c r="K111" s="166" t="e">
        <f t="shared" si="107"/>
        <v>#REF!</v>
      </c>
      <c r="L111" s="166" t="e">
        <f t="shared" si="108"/>
        <v>#REF!</v>
      </c>
      <c r="M111" s="133" t="e">
        <f t="shared" si="109"/>
        <v>#REF!</v>
      </c>
      <c r="O111" s="150" t="e">
        <f>+#REF!</f>
        <v>#REF!</v>
      </c>
      <c r="P111" s="97" t="e">
        <f>+#REF!</f>
        <v>#REF!</v>
      </c>
      <c r="Q111" s="10" t="e">
        <f t="shared" si="110"/>
        <v>#REF!</v>
      </c>
      <c r="R111" s="133" t="e">
        <f t="shared" si="111"/>
        <v>#REF!</v>
      </c>
      <c r="S111" s="126"/>
      <c r="T111" s="150" t="e">
        <f>+#REF!</f>
        <v>#REF!</v>
      </c>
      <c r="U111" s="97" t="e">
        <f>+#REF!</f>
        <v>#REF!</v>
      </c>
      <c r="V111" s="10" t="e">
        <f t="shared" si="112"/>
        <v>#REF!</v>
      </c>
      <c r="W111" s="133" t="e">
        <f t="shared" si="113"/>
        <v>#REF!</v>
      </c>
      <c r="Y111" s="150" t="e">
        <f>+#REF!</f>
        <v>#REF!</v>
      </c>
      <c r="Z111" s="97" t="e">
        <f>+#REF!</f>
        <v>#REF!</v>
      </c>
      <c r="AA111" s="10" t="e">
        <f t="shared" si="114"/>
        <v>#REF!</v>
      </c>
      <c r="AB111" s="133" t="e">
        <f t="shared" si="115"/>
        <v>#REF!</v>
      </c>
      <c r="AC111" s="126"/>
      <c r="AD111" s="150" t="e">
        <f>+#REF!</f>
        <v>#REF!</v>
      </c>
      <c r="AE111" s="97" t="e">
        <f>+#REF!</f>
        <v>#REF!</v>
      </c>
      <c r="AF111" s="10" t="e">
        <f t="shared" si="116"/>
        <v>#REF!</v>
      </c>
      <c r="AG111" s="133" t="e">
        <f t="shared" si="117"/>
        <v>#REF!</v>
      </c>
      <c r="AI111" s="150" t="e">
        <f>+#REF!+#REF!+#REF!+#REF!+#REF!+#REF!+#REF!</f>
        <v>#REF!</v>
      </c>
      <c r="AJ111" s="97" t="e">
        <f>+#REF!+#REF!+#REF!+#REF!+#REF!+#REF!+#REF!</f>
        <v>#REF!</v>
      </c>
      <c r="AK111" s="10" t="e">
        <f t="shared" si="118"/>
        <v>#REF!</v>
      </c>
      <c r="AL111" s="133" t="e">
        <f t="shared" si="119"/>
        <v>#REF!</v>
      </c>
      <c r="AM111" s="126"/>
      <c r="AN111" s="150" t="e">
        <f>+#REF!+#REF!+#REF!+#REF!+#REF!+#REF!+#REF!</f>
        <v>#REF!</v>
      </c>
      <c r="AO111" s="97" t="e">
        <f>+#REF!+#REF!+#REF!+#REF!+#REF!+#REF!+#REF!</f>
        <v>#REF!</v>
      </c>
      <c r="AP111" s="10" t="e">
        <f t="shared" si="120"/>
        <v>#REF!</v>
      </c>
      <c r="AQ111" s="133" t="e">
        <f t="shared" si="121"/>
        <v>#REF!</v>
      </c>
      <c r="AS111" s="150" t="e">
        <f>+#REF!</f>
        <v>#REF!</v>
      </c>
      <c r="AT111" s="97" t="e">
        <f>+#REF!</f>
        <v>#REF!</v>
      </c>
      <c r="AU111" s="10" t="e">
        <f t="shared" si="136"/>
        <v>#REF!</v>
      </c>
      <c r="AV111" s="133" t="e">
        <f t="shared" si="137"/>
        <v>#REF!</v>
      </c>
      <c r="AW111" s="126"/>
      <c r="AX111" s="150" t="e">
        <f>+#REF!</f>
        <v>#REF!</v>
      </c>
      <c r="AY111" s="97" t="e">
        <f>+#REF!</f>
        <v>#REF!</v>
      </c>
      <c r="AZ111" s="10" t="e">
        <f t="shared" si="138"/>
        <v>#REF!</v>
      </c>
      <c r="BA111" s="133" t="e">
        <f t="shared" si="139"/>
        <v>#REF!</v>
      </c>
      <c r="BC111" s="150" t="e">
        <f>#REF!+#REF!+#REF!+#REF!+#REF!</f>
        <v>#REF!</v>
      </c>
      <c r="BD111" s="150" t="e">
        <f>#REF!+#REF!+#REF!+#REF!+#REF!</f>
        <v>#REF!</v>
      </c>
      <c r="BE111" s="10" t="e">
        <f t="shared" si="148"/>
        <v>#REF!</v>
      </c>
      <c r="BF111" s="133" t="e">
        <f t="shared" si="149"/>
        <v>#REF!</v>
      </c>
      <c r="BG111" s="126"/>
      <c r="BH111" s="150" t="e">
        <f>#REF!+#REF!+#REF!+#REF!+#REF!</f>
        <v>#REF!</v>
      </c>
      <c r="BI111" s="97" t="e">
        <f t="shared" si="128"/>
        <v>#REF!</v>
      </c>
      <c r="BJ111" s="10" t="e">
        <f t="shared" si="150"/>
        <v>#REF!</v>
      </c>
      <c r="BK111" s="133" t="e">
        <f t="shared" si="151"/>
        <v>#REF!</v>
      </c>
      <c r="BM111" s="150" t="e">
        <f>#REF!+#REF!</f>
        <v>#REF!</v>
      </c>
      <c r="BN111" s="97" t="e">
        <f>#REF!+#REF!</f>
        <v>#REF!</v>
      </c>
      <c r="BO111" s="10" t="e">
        <f t="shared" si="152"/>
        <v>#REF!</v>
      </c>
      <c r="BP111" s="133" t="e">
        <f t="shared" si="153"/>
        <v>#REF!</v>
      </c>
      <c r="BQ111" s="126"/>
      <c r="BR111" s="150" t="e">
        <f>#REF!+#REF!</f>
        <v>#REF!</v>
      </c>
      <c r="BS111" s="97" t="e">
        <f t="shared" si="133"/>
        <v>#REF!</v>
      </c>
      <c r="BT111" s="10" t="e">
        <f t="shared" si="154"/>
        <v>#REF!</v>
      </c>
      <c r="BU111" s="133" t="e">
        <f t="shared" si="155"/>
        <v>#REF!</v>
      </c>
    </row>
    <row r="112" spans="1:73" outlineLevel="1">
      <c r="A112" s="8">
        <v>57250</v>
      </c>
      <c r="B112" s="4"/>
      <c r="C112" t="s">
        <v>27</v>
      </c>
      <c r="E112" s="165" t="e">
        <f t="shared" si="103"/>
        <v>#REF!</v>
      </c>
      <c r="F112" s="165" t="e">
        <f t="shared" si="103"/>
        <v>#REF!</v>
      </c>
      <c r="G112" s="166" t="e">
        <f t="shared" si="104"/>
        <v>#REF!</v>
      </c>
      <c r="H112" s="172" t="e">
        <f t="shared" si="105"/>
        <v>#REF!</v>
      </c>
      <c r="I112" s="126"/>
      <c r="J112" s="165" t="e">
        <f t="shared" si="106"/>
        <v>#REF!</v>
      </c>
      <c r="K112" s="166" t="e">
        <f t="shared" si="107"/>
        <v>#REF!</v>
      </c>
      <c r="L112" s="166" t="e">
        <f t="shared" si="108"/>
        <v>#REF!</v>
      </c>
      <c r="M112" s="133" t="e">
        <f t="shared" si="109"/>
        <v>#REF!</v>
      </c>
      <c r="O112" s="150" t="e">
        <f>+#REF!</f>
        <v>#REF!</v>
      </c>
      <c r="P112" s="97" t="e">
        <f>+#REF!</f>
        <v>#REF!</v>
      </c>
      <c r="Q112" s="10" t="e">
        <f t="shared" si="110"/>
        <v>#REF!</v>
      </c>
      <c r="R112" s="133" t="e">
        <f t="shared" si="111"/>
        <v>#REF!</v>
      </c>
      <c r="S112" s="126"/>
      <c r="T112" s="150" t="e">
        <f>+#REF!</f>
        <v>#REF!</v>
      </c>
      <c r="U112" s="97" t="e">
        <f>+#REF!</f>
        <v>#REF!</v>
      </c>
      <c r="V112" s="10" t="e">
        <f t="shared" si="112"/>
        <v>#REF!</v>
      </c>
      <c r="W112" s="133" t="e">
        <f t="shared" si="113"/>
        <v>#REF!</v>
      </c>
      <c r="Y112" s="150" t="e">
        <f>+#REF!</f>
        <v>#REF!</v>
      </c>
      <c r="Z112" s="97" t="e">
        <f>+#REF!</f>
        <v>#REF!</v>
      </c>
      <c r="AA112" s="10" t="e">
        <f t="shared" si="114"/>
        <v>#REF!</v>
      </c>
      <c r="AB112" s="133" t="e">
        <f t="shared" si="115"/>
        <v>#REF!</v>
      </c>
      <c r="AC112" s="126"/>
      <c r="AD112" s="150" t="e">
        <f>+#REF!</f>
        <v>#REF!</v>
      </c>
      <c r="AE112" s="97" t="e">
        <f>+#REF!</f>
        <v>#REF!</v>
      </c>
      <c r="AF112" s="10" t="e">
        <f t="shared" si="116"/>
        <v>#REF!</v>
      </c>
      <c r="AG112" s="133" t="e">
        <f t="shared" si="117"/>
        <v>#REF!</v>
      </c>
      <c r="AI112" s="150" t="e">
        <f>+#REF!+#REF!+#REF!+#REF!+#REF!+#REF!+#REF!</f>
        <v>#REF!</v>
      </c>
      <c r="AJ112" s="97" t="e">
        <f>+#REF!+#REF!+#REF!+#REF!+#REF!+#REF!+#REF!</f>
        <v>#REF!</v>
      </c>
      <c r="AK112" s="10" t="e">
        <f t="shared" si="118"/>
        <v>#REF!</v>
      </c>
      <c r="AL112" s="133" t="e">
        <f t="shared" si="119"/>
        <v>#REF!</v>
      </c>
      <c r="AM112" s="126"/>
      <c r="AN112" s="150" t="e">
        <f>+#REF!+#REF!+#REF!+#REF!+#REF!+#REF!+#REF!</f>
        <v>#REF!</v>
      </c>
      <c r="AO112" s="97" t="e">
        <f>+#REF!+#REF!+#REF!+#REF!+#REF!+#REF!+#REF!</f>
        <v>#REF!</v>
      </c>
      <c r="AP112" s="10" t="e">
        <f t="shared" si="120"/>
        <v>#REF!</v>
      </c>
      <c r="AQ112" s="133" t="e">
        <f t="shared" si="121"/>
        <v>#REF!</v>
      </c>
      <c r="AS112" s="150" t="e">
        <f>+#REF!</f>
        <v>#REF!</v>
      </c>
      <c r="AT112" s="97" t="e">
        <f>+#REF!</f>
        <v>#REF!</v>
      </c>
      <c r="AU112" s="10" t="e">
        <f t="shared" si="136"/>
        <v>#REF!</v>
      </c>
      <c r="AV112" s="133" t="e">
        <f t="shared" si="137"/>
        <v>#REF!</v>
      </c>
      <c r="AW112" s="126"/>
      <c r="AX112" s="150" t="e">
        <f>+#REF!</f>
        <v>#REF!</v>
      </c>
      <c r="AY112" s="97" t="e">
        <f>+#REF!</f>
        <v>#REF!</v>
      </c>
      <c r="AZ112" s="10" t="e">
        <f t="shared" si="138"/>
        <v>#REF!</v>
      </c>
      <c r="BA112" s="133" t="e">
        <f t="shared" si="139"/>
        <v>#REF!</v>
      </c>
      <c r="BC112" s="150" t="e">
        <f>#REF!+#REF!+#REF!+#REF!+#REF!</f>
        <v>#REF!</v>
      </c>
      <c r="BD112" s="150" t="e">
        <f>#REF!+#REF!+#REF!+#REF!+#REF!</f>
        <v>#REF!</v>
      </c>
      <c r="BE112" s="10" t="e">
        <f t="shared" si="148"/>
        <v>#REF!</v>
      </c>
      <c r="BF112" s="133" t="e">
        <f t="shared" si="149"/>
        <v>#REF!</v>
      </c>
      <c r="BG112" s="126"/>
      <c r="BH112" s="150" t="e">
        <f>#REF!+#REF!+#REF!+#REF!+#REF!</f>
        <v>#REF!</v>
      </c>
      <c r="BI112" s="97" t="e">
        <f t="shared" si="128"/>
        <v>#REF!</v>
      </c>
      <c r="BJ112" s="10" t="e">
        <f t="shared" si="150"/>
        <v>#REF!</v>
      </c>
      <c r="BK112" s="133" t="e">
        <f t="shared" si="151"/>
        <v>#REF!</v>
      </c>
      <c r="BM112" s="150" t="e">
        <f>#REF!+#REF!</f>
        <v>#REF!</v>
      </c>
      <c r="BN112" s="97" t="e">
        <f>#REF!+#REF!</f>
        <v>#REF!</v>
      </c>
      <c r="BO112" s="10" t="e">
        <f t="shared" si="152"/>
        <v>#REF!</v>
      </c>
      <c r="BP112" s="133" t="e">
        <f t="shared" si="153"/>
        <v>#REF!</v>
      </c>
      <c r="BQ112" s="126"/>
      <c r="BR112" s="150" t="e">
        <f>#REF!+#REF!</f>
        <v>#REF!</v>
      </c>
      <c r="BS112" s="97" t="e">
        <f t="shared" si="133"/>
        <v>#REF!</v>
      </c>
      <c r="BT112" s="10" t="e">
        <f t="shared" si="154"/>
        <v>#REF!</v>
      </c>
      <c r="BU112" s="133" t="e">
        <f t="shared" si="155"/>
        <v>#REF!</v>
      </c>
    </row>
    <row r="113" spans="1:73" outlineLevel="1">
      <c r="A113" s="8">
        <v>57275</v>
      </c>
      <c r="B113" s="4"/>
      <c r="C113" t="s">
        <v>233</v>
      </c>
      <c r="E113" s="165" t="e">
        <f t="shared" si="103"/>
        <v>#REF!</v>
      </c>
      <c r="F113" s="165" t="e">
        <f t="shared" si="103"/>
        <v>#REF!</v>
      </c>
      <c r="G113" s="166" t="e">
        <f t="shared" si="104"/>
        <v>#REF!</v>
      </c>
      <c r="H113" s="172" t="e">
        <f t="shared" si="105"/>
        <v>#REF!</v>
      </c>
      <c r="I113" s="126"/>
      <c r="J113" s="165" t="e">
        <f t="shared" si="106"/>
        <v>#REF!</v>
      </c>
      <c r="K113" s="166" t="e">
        <f t="shared" si="107"/>
        <v>#REF!</v>
      </c>
      <c r="L113" s="166" t="e">
        <f t="shared" si="108"/>
        <v>#REF!</v>
      </c>
      <c r="M113" s="133" t="e">
        <f t="shared" si="109"/>
        <v>#REF!</v>
      </c>
      <c r="O113" s="150" t="e">
        <f>+#REF!</f>
        <v>#REF!</v>
      </c>
      <c r="P113" s="97" t="e">
        <f>+#REF!</f>
        <v>#REF!</v>
      </c>
      <c r="Q113" s="10" t="e">
        <f t="shared" si="110"/>
        <v>#REF!</v>
      </c>
      <c r="R113" s="133" t="e">
        <f t="shared" si="111"/>
        <v>#REF!</v>
      </c>
      <c r="S113" s="126"/>
      <c r="T113" s="150" t="e">
        <f>+#REF!</f>
        <v>#REF!</v>
      </c>
      <c r="U113" s="97" t="e">
        <f>+#REF!</f>
        <v>#REF!</v>
      </c>
      <c r="V113" s="10" t="e">
        <f t="shared" si="112"/>
        <v>#REF!</v>
      </c>
      <c r="W113" s="133" t="e">
        <f t="shared" si="113"/>
        <v>#REF!</v>
      </c>
      <c r="Y113" s="150" t="e">
        <f>+#REF!</f>
        <v>#REF!</v>
      </c>
      <c r="Z113" s="97" t="e">
        <f>+#REF!</f>
        <v>#REF!</v>
      </c>
      <c r="AA113" s="10" t="e">
        <f t="shared" si="114"/>
        <v>#REF!</v>
      </c>
      <c r="AB113" s="133" t="e">
        <f t="shared" si="115"/>
        <v>#REF!</v>
      </c>
      <c r="AC113" s="126"/>
      <c r="AD113" s="150" t="e">
        <f>+#REF!</f>
        <v>#REF!</v>
      </c>
      <c r="AE113" s="97" t="e">
        <f>+#REF!</f>
        <v>#REF!</v>
      </c>
      <c r="AF113" s="10" t="e">
        <f t="shared" si="116"/>
        <v>#REF!</v>
      </c>
      <c r="AG113" s="133" t="e">
        <f t="shared" si="117"/>
        <v>#REF!</v>
      </c>
      <c r="AI113" s="150" t="e">
        <f>+#REF!+#REF!+#REF!+#REF!+#REF!+#REF!+#REF!</f>
        <v>#REF!</v>
      </c>
      <c r="AJ113" s="97" t="e">
        <f>+#REF!+#REF!+#REF!+#REF!+#REF!+#REF!+#REF!</f>
        <v>#REF!</v>
      </c>
      <c r="AK113" s="10" t="e">
        <f t="shared" si="118"/>
        <v>#REF!</v>
      </c>
      <c r="AL113" s="133" t="e">
        <f t="shared" si="119"/>
        <v>#REF!</v>
      </c>
      <c r="AM113" s="126"/>
      <c r="AN113" s="150" t="e">
        <f>+#REF!+#REF!+#REF!+#REF!+#REF!+#REF!+#REF!</f>
        <v>#REF!</v>
      </c>
      <c r="AO113" s="97" t="e">
        <f>+#REF!+#REF!+#REF!+#REF!+#REF!+#REF!+#REF!</f>
        <v>#REF!</v>
      </c>
      <c r="AP113" s="10" t="e">
        <f t="shared" si="120"/>
        <v>#REF!</v>
      </c>
      <c r="AQ113" s="133" t="e">
        <f t="shared" si="121"/>
        <v>#REF!</v>
      </c>
      <c r="AS113" s="150" t="e">
        <f>+#REF!</f>
        <v>#REF!</v>
      </c>
      <c r="AT113" s="97" t="e">
        <f>+#REF!</f>
        <v>#REF!</v>
      </c>
      <c r="AU113" s="10" t="e">
        <f t="shared" si="136"/>
        <v>#REF!</v>
      </c>
      <c r="AV113" s="133" t="e">
        <f t="shared" si="137"/>
        <v>#REF!</v>
      </c>
      <c r="AW113" s="126"/>
      <c r="AX113" s="150" t="e">
        <f>+#REF!</f>
        <v>#REF!</v>
      </c>
      <c r="AY113" s="97" t="e">
        <f>+#REF!</f>
        <v>#REF!</v>
      </c>
      <c r="AZ113" s="10" t="e">
        <f t="shared" si="138"/>
        <v>#REF!</v>
      </c>
      <c r="BA113" s="133" t="e">
        <f t="shared" si="139"/>
        <v>#REF!</v>
      </c>
      <c r="BC113" s="150" t="e">
        <f>#REF!+#REF!+#REF!+#REF!+#REF!</f>
        <v>#REF!</v>
      </c>
      <c r="BD113" s="150" t="e">
        <f>#REF!+#REF!+#REF!+#REF!+#REF!</f>
        <v>#REF!</v>
      </c>
      <c r="BE113" s="10" t="e">
        <f t="shared" si="148"/>
        <v>#REF!</v>
      </c>
      <c r="BF113" s="133" t="e">
        <f t="shared" si="149"/>
        <v>#REF!</v>
      </c>
      <c r="BG113" s="126"/>
      <c r="BH113" s="150" t="e">
        <f>#REF!+#REF!+#REF!+#REF!+#REF!</f>
        <v>#REF!</v>
      </c>
      <c r="BI113" s="97" t="e">
        <f t="shared" si="128"/>
        <v>#REF!</v>
      </c>
      <c r="BJ113" s="10" t="e">
        <f t="shared" si="150"/>
        <v>#REF!</v>
      </c>
      <c r="BK113" s="133" t="e">
        <f t="shared" si="151"/>
        <v>#REF!</v>
      </c>
      <c r="BM113" s="150" t="e">
        <f>#REF!+#REF!</f>
        <v>#REF!</v>
      </c>
      <c r="BN113" s="97" t="e">
        <f>#REF!+#REF!</f>
        <v>#REF!</v>
      </c>
      <c r="BO113" s="10" t="e">
        <f t="shared" si="152"/>
        <v>#REF!</v>
      </c>
      <c r="BP113" s="133" t="e">
        <f t="shared" si="153"/>
        <v>#REF!</v>
      </c>
      <c r="BQ113" s="126"/>
      <c r="BR113" s="150" t="e">
        <f>#REF!+#REF!</f>
        <v>#REF!</v>
      </c>
      <c r="BS113" s="97" t="e">
        <f t="shared" si="133"/>
        <v>#REF!</v>
      </c>
      <c r="BT113" s="10" t="e">
        <f t="shared" si="154"/>
        <v>#REF!</v>
      </c>
      <c r="BU113" s="133" t="e">
        <f t="shared" si="155"/>
        <v>#REF!</v>
      </c>
    </row>
    <row r="114" spans="1:73" outlineLevel="1">
      <c r="A114" s="8">
        <v>57300</v>
      </c>
      <c r="B114" s="4"/>
      <c r="C114" t="s">
        <v>179</v>
      </c>
      <c r="E114" s="165" t="e">
        <f t="shared" si="103"/>
        <v>#REF!</v>
      </c>
      <c r="F114" s="165" t="e">
        <f t="shared" si="103"/>
        <v>#REF!</v>
      </c>
      <c r="G114" s="166" t="e">
        <f t="shared" si="104"/>
        <v>#REF!</v>
      </c>
      <c r="H114" s="172" t="e">
        <f t="shared" si="105"/>
        <v>#REF!</v>
      </c>
      <c r="I114" s="126"/>
      <c r="J114" s="165" t="e">
        <f t="shared" si="106"/>
        <v>#REF!</v>
      </c>
      <c r="K114" s="166" t="e">
        <f t="shared" si="107"/>
        <v>#REF!</v>
      </c>
      <c r="L114" s="166" t="e">
        <f t="shared" si="108"/>
        <v>#REF!</v>
      </c>
      <c r="M114" s="133" t="e">
        <f t="shared" si="109"/>
        <v>#REF!</v>
      </c>
      <c r="O114" s="150" t="e">
        <f>+#REF!</f>
        <v>#REF!</v>
      </c>
      <c r="P114" s="97" t="e">
        <f>+#REF!</f>
        <v>#REF!</v>
      </c>
      <c r="Q114" s="10" t="e">
        <f t="shared" si="110"/>
        <v>#REF!</v>
      </c>
      <c r="R114" s="133" t="e">
        <f t="shared" si="111"/>
        <v>#REF!</v>
      </c>
      <c r="S114" s="126"/>
      <c r="T114" s="150" t="e">
        <f>+#REF!</f>
        <v>#REF!</v>
      </c>
      <c r="U114" s="97" t="e">
        <f>+#REF!</f>
        <v>#REF!</v>
      </c>
      <c r="V114" s="10" t="e">
        <f t="shared" si="112"/>
        <v>#REF!</v>
      </c>
      <c r="W114" s="133" t="e">
        <f t="shared" si="113"/>
        <v>#REF!</v>
      </c>
      <c r="Y114" s="150" t="e">
        <f>+#REF!</f>
        <v>#REF!</v>
      </c>
      <c r="Z114" s="97" t="e">
        <f>+#REF!</f>
        <v>#REF!</v>
      </c>
      <c r="AA114" s="10" t="e">
        <f t="shared" si="114"/>
        <v>#REF!</v>
      </c>
      <c r="AB114" s="133" t="e">
        <f t="shared" si="115"/>
        <v>#REF!</v>
      </c>
      <c r="AC114" s="126"/>
      <c r="AD114" s="150" t="e">
        <f>+#REF!</f>
        <v>#REF!</v>
      </c>
      <c r="AE114" s="97" t="e">
        <f>+#REF!</f>
        <v>#REF!</v>
      </c>
      <c r="AF114" s="10" t="e">
        <f t="shared" si="116"/>
        <v>#REF!</v>
      </c>
      <c r="AG114" s="133" t="e">
        <f t="shared" si="117"/>
        <v>#REF!</v>
      </c>
      <c r="AI114" s="150" t="e">
        <f>+#REF!+#REF!+#REF!+#REF!+#REF!+#REF!+#REF!</f>
        <v>#REF!</v>
      </c>
      <c r="AJ114" s="97" t="e">
        <f>+#REF!+#REF!+#REF!+#REF!+#REF!+#REF!+#REF!</f>
        <v>#REF!</v>
      </c>
      <c r="AK114" s="10" t="e">
        <f t="shared" si="118"/>
        <v>#REF!</v>
      </c>
      <c r="AL114" s="133" t="e">
        <f t="shared" si="119"/>
        <v>#REF!</v>
      </c>
      <c r="AM114" s="126"/>
      <c r="AN114" s="150" t="e">
        <f>+#REF!+#REF!+#REF!+#REF!+#REF!+#REF!+#REF!</f>
        <v>#REF!</v>
      </c>
      <c r="AO114" s="97" t="e">
        <f>+#REF!+#REF!+#REF!+#REF!+#REF!+#REF!+#REF!</f>
        <v>#REF!</v>
      </c>
      <c r="AP114" s="10" t="e">
        <f t="shared" si="120"/>
        <v>#REF!</v>
      </c>
      <c r="AQ114" s="133" t="e">
        <f t="shared" si="121"/>
        <v>#REF!</v>
      </c>
      <c r="AS114" s="150" t="e">
        <f>+#REF!</f>
        <v>#REF!</v>
      </c>
      <c r="AT114" s="97" t="e">
        <f>+#REF!</f>
        <v>#REF!</v>
      </c>
      <c r="AU114" s="10" t="e">
        <f t="shared" si="136"/>
        <v>#REF!</v>
      </c>
      <c r="AV114" s="133" t="e">
        <f t="shared" si="137"/>
        <v>#REF!</v>
      </c>
      <c r="AW114" s="126"/>
      <c r="AX114" s="150" t="e">
        <f>+#REF!</f>
        <v>#REF!</v>
      </c>
      <c r="AY114" s="97" t="e">
        <f>+#REF!</f>
        <v>#REF!</v>
      </c>
      <c r="AZ114" s="10" t="e">
        <f t="shared" si="138"/>
        <v>#REF!</v>
      </c>
      <c r="BA114" s="133" t="e">
        <f t="shared" si="139"/>
        <v>#REF!</v>
      </c>
      <c r="BC114" s="150" t="e">
        <f>#REF!+#REF!+#REF!+#REF!+#REF!</f>
        <v>#REF!</v>
      </c>
      <c r="BD114" s="150" t="e">
        <f>#REF!+#REF!+#REF!+#REF!+#REF!</f>
        <v>#REF!</v>
      </c>
      <c r="BE114" s="10" t="e">
        <f t="shared" si="148"/>
        <v>#REF!</v>
      </c>
      <c r="BF114" s="133" t="e">
        <f t="shared" si="149"/>
        <v>#REF!</v>
      </c>
      <c r="BG114" s="126"/>
      <c r="BH114" s="150" t="e">
        <f>#REF!+#REF!+#REF!+#REF!+#REF!</f>
        <v>#REF!</v>
      </c>
      <c r="BI114" s="97" t="e">
        <f t="shared" si="128"/>
        <v>#REF!</v>
      </c>
      <c r="BJ114" s="10" t="e">
        <f t="shared" si="150"/>
        <v>#REF!</v>
      </c>
      <c r="BK114" s="133" t="e">
        <f t="shared" si="151"/>
        <v>#REF!</v>
      </c>
      <c r="BM114" s="150" t="e">
        <f>#REF!+#REF!</f>
        <v>#REF!</v>
      </c>
      <c r="BN114" s="97" t="e">
        <f>#REF!+#REF!</f>
        <v>#REF!</v>
      </c>
      <c r="BO114" s="10" t="e">
        <f t="shared" si="152"/>
        <v>#REF!</v>
      </c>
      <c r="BP114" s="133" t="e">
        <f t="shared" si="153"/>
        <v>#REF!</v>
      </c>
      <c r="BQ114" s="126"/>
      <c r="BR114" s="150" t="e">
        <f>#REF!+#REF!</f>
        <v>#REF!</v>
      </c>
      <c r="BS114" s="97" t="e">
        <f t="shared" si="133"/>
        <v>#REF!</v>
      </c>
      <c r="BT114" s="10" t="e">
        <f t="shared" si="154"/>
        <v>#REF!</v>
      </c>
      <c r="BU114" s="133" t="e">
        <f t="shared" si="155"/>
        <v>#REF!</v>
      </c>
    </row>
    <row r="115" spans="1:73" outlineLevel="1">
      <c r="A115" s="8">
        <v>57400</v>
      </c>
      <c r="B115" s="4"/>
      <c r="C115" t="s">
        <v>114</v>
      </c>
      <c r="E115" s="165" t="e">
        <f t="shared" si="103"/>
        <v>#REF!</v>
      </c>
      <c r="F115" s="165" t="e">
        <f t="shared" si="103"/>
        <v>#REF!</v>
      </c>
      <c r="G115" s="166" t="e">
        <f t="shared" si="104"/>
        <v>#REF!</v>
      </c>
      <c r="H115" s="172" t="e">
        <f t="shared" si="105"/>
        <v>#REF!</v>
      </c>
      <c r="I115" s="126"/>
      <c r="J115" s="165" t="e">
        <f t="shared" si="106"/>
        <v>#REF!</v>
      </c>
      <c r="K115" s="166" t="e">
        <f t="shared" si="107"/>
        <v>#REF!</v>
      </c>
      <c r="L115" s="166" t="e">
        <f t="shared" si="108"/>
        <v>#REF!</v>
      </c>
      <c r="M115" s="133" t="e">
        <f t="shared" si="109"/>
        <v>#REF!</v>
      </c>
      <c r="O115" s="150" t="e">
        <f>+#REF!</f>
        <v>#REF!</v>
      </c>
      <c r="P115" s="97" t="e">
        <f>+#REF!</f>
        <v>#REF!</v>
      </c>
      <c r="Q115" s="10" t="e">
        <f t="shared" si="110"/>
        <v>#REF!</v>
      </c>
      <c r="R115" s="133" t="e">
        <f t="shared" si="111"/>
        <v>#REF!</v>
      </c>
      <c r="S115" s="126"/>
      <c r="T115" s="150" t="e">
        <f>+#REF!</f>
        <v>#REF!</v>
      </c>
      <c r="U115" s="97" t="e">
        <f>+#REF!</f>
        <v>#REF!</v>
      </c>
      <c r="V115" s="10" t="e">
        <f t="shared" si="112"/>
        <v>#REF!</v>
      </c>
      <c r="W115" s="133" t="e">
        <f t="shared" si="113"/>
        <v>#REF!</v>
      </c>
      <c r="Y115" s="150" t="e">
        <f>+#REF!</f>
        <v>#REF!</v>
      </c>
      <c r="Z115" s="97" t="e">
        <f>+#REF!</f>
        <v>#REF!</v>
      </c>
      <c r="AA115" s="10" t="e">
        <f t="shared" si="114"/>
        <v>#REF!</v>
      </c>
      <c r="AB115" s="133" t="e">
        <f t="shared" si="115"/>
        <v>#REF!</v>
      </c>
      <c r="AC115" s="126"/>
      <c r="AD115" s="150" t="e">
        <f>+#REF!</f>
        <v>#REF!</v>
      </c>
      <c r="AE115" s="97" t="e">
        <f>+#REF!</f>
        <v>#REF!</v>
      </c>
      <c r="AF115" s="10" t="e">
        <f t="shared" si="116"/>
        <v>#REF!</v>
      </c>
      <c r="AG115" s="133" t="e">
        <f t="shared" si="117"/>
        <v>#REF!</v>
      </c>
      <c r="AI115" s="150" t="e">
        <f>+#REF!+#REF!+#REF!+#REF!+#REF!+#REF!+#REF!</f>
        <v>#REF!</v>
      </c>
      <c r="AJ115" s="97" t="e">
        <f>+#REF!+#REF!+#REF!+#REF!+#REF!+#REF!+#REF!</f>
        <v>#REF!</v>
      </c>
      <c r="AK115" s="10" t="e">
        <f t="shared" si="118"/>
        <v>#REF!</v>
      </c>
      <c r="AL115" s="133" t="e">
        <f t="shared" si="119"/>
        <v>#REF!</v>
      </c>
      <c r="AM115" s="126"/>
      <c r="AN115" s="150" t="e">
        <f>+#REF!+#REF!+#REF!+#REF!+#REF!+#REF!+#REF!</f>
        <v>#REF!</v>
      </c>
      <c r="AO115" s="97" t="e">
        <f>+#REF!+#REF!+#REF!+#REF!+#REF!+#REF!+#REF!</f>
        <v>#REF!</v>
      </c>
      <c r="AP115" s="10" t="e">
        <f t="shared" si="120"/>
        <v>#REF!</v>
      </c>
      <c r="AQ115" s="133" t="e">
        <f t="shared" si="121"/>
        <v>#REF!</v>
      </c>
      <c r="AS115" s="150" t="e">
        <f>+#REF!</f>
        <v>#REF!</v>
      </c>
      <c r="AT115" s="97" t="e">
        <f>+#REF!</f>
        <v>#REF!</v>
      </c>
      <c r="AU115" s="10" t="e">
        <f t="shared" si="136"/>
        <v>#REF!</v>
      </c>
      <c r="AV115" s="133" t="e">
        <f t="shared" si="137"/>
        <v>#REF!</v>
      </c>
      <c r="AW115" s="126"/>
      <c r="AX115" s="150" t="e">
        <f>+#REF!</f>
        <v>#REF!</v>
      </c>
      <c r="AY115" s="97" t="e">
        <f>+#REF!</f>
        <v>#REF!</v>
      </c>
      <c r="AZ115" s="10" t="e">
        <f t="shared" si="138"/>
        <v>#REF!</v>
      </c>
      <c r="BA115" s="133" t="e">
        <f t="shared" si="139"/>
        <v>#REF!</v>
      </c>
      <c r="BC115" s="150" t="e">
        <f>#REF!+#REF!+#REF!+#REF!+#REF!</f>
        <v>#REF!</v>
      </c>
      <c r="BD115" s="150" t="e">
        <f>#REF!+#REF!+#REF!+#REF!+#REF!</f>
        <v>#REF!</v>
      </c>
      <c r="BE115" s="10" t="e">
        <f t="shared" si="148"/>
        <v>#REF!</v>
      </c>
      <c r="BF115" s="133" t="e">
        <f t="shared" si="149"/>
        <v>#REF!</v>
      </c>
      <c r="BG115" s="126"/>
      <c r="BH115" s="150" t="e">
        <f>#REF!+#REF!+#REF!+#REF!+#REF!</f>
        <v>#REF!</v>
      </c>
      <c r="BI115" s="97" t="e">
        <f t="shared" si="128"/>
        <v>#REF!</v>
      </c>
      <c r="BJ115" s="10" t="e">
        <f t="shared" si="150"/>
        <v>#REF!</v>
      </c>
      <c r="BK115" s="133" t="e">
        <f t="shared" si="151"/>
        <v>#REF!</v>
      </c>
      <c r="BM115" s="150" t="e">
        <f>#REF!+#REF!</f>
        <v>#REF!</v>
      </c>
      <c r="BN115" s="97" t="e">
        <f>#REF!+#REF!</f>
        <v>#REF!</v>
      </c>
      <c r="BO115" s="10" t="e">
        <f t="shared" si="152"/>
        <v>#REF!</v>
      </c>
      <c r="BP115" s="133" t="e">
        <f t="shared" si="153"/>
        <v>#REF!</v>
      </c>
      <c r="BQ115" s="126"/>
      <c r="BR115" s="150" t="e">
        <f>#REF!+#REF!</f>
        <v>#REF!</v>
      </c>
      <c r="BS115" s="97" t="e">
        <f t="shared" si="133"/>
        <v>#REF!</v>
      </c>
      <c r="BT115" s="10" t="e">
        <f t="shared" si="154"/>
        <v>#REF!</v>
      </c>
      <c r="BU115" s="133" t="e">
        <f t="shared" si="155"/>
        <v>#REF!</v>
      </c>
    </row>
    <row r="116" spans="1:73" outlineLevel="1">
      <c r="A116" s="8">
        <v>57500</v>
      </c>
      <c r="B116" s="4"/>
      <c r="C116" t="s">
        <v>180</v>
      </c>
      <c r="E116" s="165" t="e">
        <f t="shared" si="103"/>
        <v>#REF!</v>
      </c>
      <c r="F116" s="165" t="e">
        <f t="shared" si="103"/>
        <v>#REF!</v>
      </c>
      <c r="G116" s="166" t="e">
        <f t="shared" si="104"/>
        <v>#REF!</v>
      </c>
      <c r="H116" s="172" t="e">
        <f t="shared" si="105"/>
        <v>#REF!</v>
      </c>
      <c r="I116" s="126"/>
      <c r="J116" s="165" t="e">
        <f t="shared" si="106"/>
        <v>#REF!</v>
      </c>
      <c r="K116" s="166" t="e">
        <f t="shared" si="107"/>
        <v>#REF!</v>
      </c>
      <c r="L116" s="166" t="e">
        <f t="shared" si="108"/>
        <v>#REF!</v>
      </c>
      <c r="M116" s="133" t="e">
        <f t="shared" si="109"/>
        <v>#REF!</v>
      </c>
      <c r="O116" s="150" t="e">
        <f>+#REF!</f>
        <v>#REF!</v>
      </c>
      <c r="P116" s="97" t="e">
        <f>+#REF!</f>
        <v>#REF!</v>
      </c>
      <c r="Q116" s="10" t="e">
        <f t="shared" si="110"/>
        <v>#REF!</v>
      </c>
      <c r="R116" s="133" t="e">
        <f t="shared" si="111"/>
        <v>#REF!</v>
      </c>
      <c r="S116" s="126"/>
      <c r="T116" s="150" t="e">
        <f>+#REF!</f>
        <v>#REF!</v>
      </c>
      <c r="U116" s="97" t="e">
        <f>+#REF!</f>
        <v>#REF!</v>
      </c>
      <c r="V116" s="10" t="e">
        <f t="shared" si="112"/>
        <v>#REF!</v>
      </c>
      <c r="W116" s="133" t="e">
        <f t="shared" si="113"/>
        <v>#REF!</v>
      </c>
      <c r="Y116" s="150" t="e">
        <f>+#REF!</f>
        <v>#REF!</v>
      </c>
      <c r="Z116" s="97" t="e">
        <f>+#REF!</f>
        <v>#REF!</v>
      </c>
      <c r="AA116" s="10" t="e">
        <f t="shared" si="114"/>
        <v>#REF!</v>
      </c>
      <c r="AB116" s="133" t="e">
        <f t="shared" si="115"/>
        <v>#REF!</v>
      </c>
      <c r="AC116" s="126"/>
      <c r="AD116" s="150" t="e">
        <f>+#REF!</f>
        <v>#REF!</v>
      </c>
      <c r="AE116" s="97" t="e">
        <f>+#REF!</f>
        <v>#REF!</v>
      </c>
      <c r="AF116" s="10" t="e">
        <f t="shared" si="116"/>
        <v>#REF!</v>
      </c>
      <c r="AG116" s="133" t="e">
        <f t="shared" si="117"/>
        <v>#REF!</v>
      </c>
      <c r="AI116" s="150" t="e">
        <f>+#REF!+#REF!+#REF!+#REF!+#REF!+#REF!+#REF!</f>
        <v>#REF!</v>
      </c>
      <c r="AJ116" s="97" t="e">
        <f>+#REF!+#REF!+#REF!+#REF!+#REF!+#REF!+#REF!</f>
        <v>#REF!</v>
      </c>
      <c r="AK116" s="10" t="e">
        <f t="shared" si="118"/>
        <v>#REF!</v>
      </c>
      <c r="AL116" s="133" t="e">
        <f t="shared" si="119"/>
        <v>#REF!</v>
      </c>
      <c r="AM116" s="126"/>
      <c r="AN116" s="150" t="e">
        <f>+#REF!+#REF!+#REF!+#REF!+#REF!+#REF!+#REF!</f>
        <v>#REF!</v>
      </c>
      <c r="AO116" s="97" t="e">
        <f>+#REF!+#REF!+#REF!+#REF!+#REF!+#REF!+#REF!</f>
        <v>#REF!</v>
      </c>
      <c r="AP116" s="10" t="e">
        <f t="shared" si="120"/>
        <v>#REF!</v>
      </c>
      <c r="AQ116" s="133" t="e">
        <f t="shared" si="121"/>
        <v>#REF!</v>
      </c>
      <c r="AS116" s="150" t="e">
        <f>+#REF!</f>
        <v>#REF!</v>
      </c>
      <c r="AT116" s="97" t="e">
        <f>+#REF!</f>
        <v>#REF!</v>
      </c>
      <c r="AU116" s="10" t="e">
        <f t="shared" si="136"/>
        <v>#REF!</v>
      </c>
      <c r="AV116" s="133" t="e">
        <f t="shared" si="137"/>
        <v>#REF!</v>
      </c>
      <c r="AW116" s="126"/>
      <c r="AX116" s="150" t="e">
        <f>+#REF!</f>
        <v>#REF!</v>
      </c>
      <c r="AY116" s="97" t="e">
        <f>+#REF!</f>
        <v>#REF!</v>
      </c>
      <c r="AZ116" s="10" t="e">
        <f t="shared" si="138"/>
        <v>#REF!</v>
      </c>
      <c r="BA116" s="133" t="e">
        <f t="shared" si="139"/>
        <v>#REF!</v>
      </c>
      <c r="BC116" s="150" t="e">
        <f>#REF!+#REF!+#REF!+#REF!+#REF!</f>
        <v>#REF!</v>
      </c>
      <c r="BD116" s="150" t="e">
        <f>#REF!+#REF!+#REF!+#REF!+#REF!</f>
        <v>#REF!</v>
      </c>
      <c r="BE116" s="10" t="e">
        <f t="shared" si="148"/>
        <v>#REF!</v>
      </c>
      <c r="BF116" s="133" t="e">
        <f t="shared" si="149"/>
        <v>#REF!</v>
      </c>
      <c r="BG116" s="126"/>
      <c r="BH116" s="150" t="e">
        <f>#REF!+#REF!+#REF!+#REF!+#REF!</f>
        <v>#REF!</v>
      </c>
      <c r="BI116" s="97" t="e">
        <f t="shared" si="128"/>
        <v>#REF!</v>
      </c>
      <c r="BJ116" s="10" t="e">
        <f t="shared" si="150"/>
        <v>#REF!</v>
      </c>
      <c r="BK116" s="133" t="e">
        <f t="shared" si="151"/>
        <v>#REF!</v>
      </c>
      <c r="BM116" s="150" t="e">
        <f>#REF!+#REF!</f>
        <v>#REF!</v>
      </c>
      <c r="BN116" s="97" t="e">
        <f>#REF!+#REF!</f>
        <v>#REF!</v>
      </c>
      <c r="BO116" s="10" t="e">
        <f t="shared" si="152"/>
        <v>#REF!</v>
      </c>
      <c r="BP116" s="133" t="e">
        <f t="shared" si="153"/>
        <v>#REF!</v>
      </c>
      <c r="BQ116" s="126"/>
      <c r="BR116" s="150" t="e">
        <f>#REF!+#REF!</f>
        <v>#REF!</v>
      </c>
      <c r="BS116" s="97" t="e">
        <f t="shared" si="133"/>
        <v>#REF!</v>
      </c>
      <c r="BT116" s="10" t="e">
        <f t="shared" si="154"/>
        <v>#REF!</v>
      </c>
      <c r="BU116" s="133" t="e">
        <f t="shared" si="155"/>
        <v>#REF!</v>
      </c>
    </row>
    <row r="117" spans="1:73" outlineLevel="1">
      <c r="A117" s="8">
        <v>57550</v>
      </c>
      <c r="B117" s="4"/>
      <c r="C117" t="s">
        <v>115</v>
      </c>
      <c r="E117" s="165" t="e">
        <f t="shared" si="103"/>
        <v>#REF!</v>
      </c>
      <c r="F117" s="165" t="e">
        <f t="shared" si="103"/>
        <v>#REF!</v>
      </c>
      <c r="G117" s="166" t="e">
        <f t="shared" si="104"/>
        <v>#REF!</v>
      </c>
      <c r="H117" s="172" t="e">
        <f t="shared" si="105"/>
        <v>#REF!</v>
      </c>
      <c r="I117" s="126"/>
      <c r="J117" s="165" t="e">
        <f t="shared" si="106"/>
        <v>#REF!</v>
      </c>
      <c r="K117" s="166" t="e">
        <f t="shared" si="107"/>
        <v>#REF!</v>
      </c>
      <c r="L117" s="166" t="e">
        <f t="shared" si="108"/>
        <v>#REF!</v>
      </c>
      <c r="M117" s="133" t="e">
        <f t="shared" si="109"/>
        <v>#REF!</v>
      </c>
      <c r="N117" s="26"/>
      <c r="O117" s="150" t="e">
        <f>+#REF!</f>
        <v>#REF!</v>
      </c>
      <c r="P117" s="97" t="e">
        <f>+#REF!</f>
        <v>#REF!</v>
      </c>
      <c r="Q117" s="10" t="e">
        <f t="shared" si="110"/>
        <v>#REF!</v>
      </c>
      <c r="R117" s="133" t="e">
        <f t="shared" si="111"/>
        <v>#REF!</v>
      </c>
      <c r="S117" s="126"/>
      <c r="T117" s="150" t="e">
        <f>+#REF!</f>
        <v>#REF!</v>
      </c>
      <c r="U117" s="97" t="e">
        <f>+#REF!</f>
        <v>#REF!</v>
      </c>
      <c r="V117" s="10" t="e">
        <f t="shared" si="112"/>
        <v>#REF!</v>
      </c>
      <c r="W117" s="133" t="e">
        <f t="shared" si="113"/>
        <v>#REF!</v>
      </c>
      <c r="Y117" s="150" t="e">
        <f>+#REF!</f>
        <v>#REF!</v>
      </c>
      <c r="Z117" s="97" t="e">
        <f>+#REF!</f>
        <v>#REF!</v>
      </c>
      <c r="AA117" s="10" t="e">
        <f t="shared" si="114"/>
        <v>#REF!</v>
      </c>
      <c r="AB117" s="133" t="e">
        <f t="shared" si="115"/>
        <v>#REF!</v>
      </c>
      <c r="AC117" s="126"/>
      <c r="AD117" s="150" t="e">
        <f>+#REF!</f>
        <v>#REF!</v>
      </c>
      <c r="AE117" s="97" t="e">
        <f>+#REF!</f>
        <v>#REF!</v>
      </c>
      <c r="AF117" s="10" t="e">
        <f t="shared" si="116"/>
        <v>#REF!</v>
      </c>
      <c r="AG117" s="133" t="e">
        <f t="shared" si="117"/>
        <v>#REF!</v>
      </c>
      <c r="AI117" s="150" t="e">
        <f>+#REF!+#REF!+#REF!+#REF!+#REF!+#REF!+#REF!</f>
        <v>#REF!</v>
      </c>
      <c r="AJ117" s="97" t="e">
        <f>+#REF!+#REF!+#REF!+#REF!+#REF!+#REF!+#REF!</f>
        <v>#REF!</v>
      </c>
      <c r="AK117" s="10" t="e">
        <f t="shared" si="118"/>
        <v>#REF!</v>
      </c>
      <c r="AL117" s="133" t="e">
        <f t="shared" si="119"/>
        <v>#REF!</v>
      </c>
      <c r="AM117" s="126"/>
      <c r="AN117" s="150" t="e">
        <f>+#REF!+#REF!+#REF!+#REF!+#REF!+#REF!+#REF!</f>
        <v>#REF!</v>
      </c>
      <c r="AO117" s="97" t="e">
        <f>+#REF!+#REF!+#REF!+#REF!+#REF!+#REF!+#REF!</f>
        <v>#REF!</v>
      </c>
      <c r="AP117" s="10" t="e">
        <f t="shared" si="120"/>
        <v>#REF!</v>
      </c>
      <c r="AQ117" s="133" t="e">
        <f t="shared" si="121"/>
        <v>#REF!</v>
      </c>
      <c r="AS117" s="150" t="e">
        <f>+#REF!</f>
        <v>#REF!</v>
      </c>
      <c r="AT117" s="97" t="e">
        <f>+#REF!</f>
        <v>#REF!</v>
      </c>
      <c r="AU117" s="10" t="e">
        <f t="shared" si="136"/>
        <v>#REF!</v>
      </c>
      <c r="AV117" s="133" t="e">
        <f t="shared" si="137"/>
        <v>#REF!</v>
      </c>
      <c r="AW117" s="126"/>
      <c r="AX117" s="150" t="e">
        <f>+#REF!</f>
        <v>#REF!</v>
      </c>
      <c r="AY117" s="97" t="e">
        <f>+#REF!</f>
        <v>#REF!</v>
      </c>
      <c r="AZ117" s="10" t="e">
        <f t="shared" si="138"/>
        <v>#REF!</v>
      </c>
      <c r="BA117" s="133" t="e">
        <f t="shared" si="139"/>
        <v>#REF!</v>
      </c>
      <c r="BC117" s="150" t="e">
        <f>#REF!+#REF!+#REF!+#REF!+#REF!</f>
        <v>#REF!</v>
      </c>
      <c r="BD117" s="150" t="e">
        <f>#REF!+#REF!+#REF!+#REF!+#REF!</f>
        <v>#REF!</v>
      </c>
      <c r="BE117" s="10" t="e">
        <f t="shared" si="148"/>
        <v>#REF!</v>
      </c>
      <c r="BF117" s="133" t="e">
        <f t="shared" si="149"/>
        <v>#REF!</v>
      </c>
      <c r="BG117" s="126"/>
      <c r="BH117" s="150" t="e">
        <f>#REF!+#REF!+#REF!+#REF!+#REF!</f>
        <v>#REF!</v>
      </c>
      <c r="BI117" s="97" t="e">
        <f t="shared" si="128"/>
        <v>#REF!</v>
      </c>
      <c r="BJ117" s="10" t="e">
        <f t="shared" si="150"/>
        <v>#REF!</v>
      </c>
      <c r="BK117" s="133" t="e">
        <f t="shared" si="151"/>
        <v>#REF!</v>
      </c>
      <c r="BM117" s="150" t="e">
        <f>#REF!+#REF!</f>
        <v>#REF!</v>
      </c>
      <c r="BN117" s="97" t="e">
        <f>#REF!+#REF!</f>
        <v>#REF!</v>
      </c>
      <c r="BO117" s="10" t="e">
        <f t="shared" si="152"/>
        <v>#REF!</v>
      </c>
      <c r="BP117" s="133" t="e">
        <f t="shared" si="153"/>
        <v>#REF!</v>
      </c>
      <c r="BQ117" s="126"/>
      <c r="BR117" s="150" t="e">
        <f>#REF!+#REF!</f>
        <v>#REF!</v>
      </c>
      <c r="BS117" s="97" t="e">
        <f t="shared" si="133"/>
        <v>#REF!</v>
      </c>
      <c r="BT117" s="10" t="e">
        <f t="shared" si="154"/>
        <v>#REF!</v>
      </c>
      <c r="BU117" s="133" t="e">
        <f t="shared" si="155"/>
        <v>#REF!</v>
      </c>
    </row>
    <row r="118" spans="1:73" outlineLevel="1">
      <c r="A118" s="8">
        <v>57600</v>
      </c>
      <c r="B118" s="4"/>
      <c r="C118" t="s">
        <v>171</v>
      </c>
      <c r="E118" s="165" t="e">
        <f t="shared" si="103"/>
        <v>#REF!</v>
      </c>
      <c r="F118" s="165" t="e">
        <f t="shared" si="103"/>
        <v>#REF!</v>
      </c>
      <c r="G118" s="166" t="e">
        <f t="shared" si="104"/>
        <v>#REF!</v>
      </c>
      <c r="H118" s="172" t="e">
        <f t="shared" si="105"/>
        <v>#REF!</v>
      </c>
      <c r="I118" s="126"/>
      <c r="J118" s="165" t="e">
        <f t="shared" si="106"/>
        <v>#REF!</v>
      </c>
      <c r="K118" s="166" t="e">
        <f t="shared" si="107"/>
        <v>#REF!</v>
      </c>
      <c r="L118" s="166" t="e">
        <f t="shared" si="108"/>
        <v>#REF!</v>
      </c>
      <c r="M118" s="133" t="e">
        <f t="shared" si="109"/>
        <v>#REF!</v>
      </c>
      <c r="N118" s="26"/>
      <c r="O118" s="150" t="e">
        <f>+#REF!</f>
        <v>#REF!</v>
      </c>
      <c r="P118" s="97" t="e">
        <f>+#REF!</f>
        <v>#REF!</v>
      </c>
      <c r="Q118" s="10" t="e">
        <f t="shared" si="110"/>
        <v>#REF!</v>
      </c>
      <c r="R118" s="133" t="e">
        <f t="shared" si="111"/>
        <v>#REF!</v>
      </c>
      <c r="S118" s="126"/>
      <c r="T118" s="150" t="e">
        <f>+#REF!</f>
        <v>#REF!</v>
      </c>
      <c r="U118" s="97" t="e">
        <f>+#REF!</f>
        <v>#REF!</v>
      </c>
      <c r="V118" s="10" t="e">
        <f t="shared" si="112"/>
        <v>#REF!</v>
      </c>
      <c r="W118" s="133" t="e">
        <f t="shared" si="113"/>
        <v>#REF!</v>
      </c>
      <c r="Y118" s="150" t="e">
        <f>+#REF!</f>
        <v>#REF!</v>
      </c>
      <c r="Z118" s="97" t="e">
        <f>+#REF!</f>
        <v>#REF!</v>
      </c>
      <c r="AA118" s="10" t="e">
        <f t="shared" si="114"/>
        <v>#REF!</v>
      </c>
      <c r="AB118" s="133" t="e">
        <f t="shared" si="115"/>
        <v>#REF!</v>
      </c>
      <c r="AC118" s="126"/>
      <c r="AD118" s="150" t="e">
        <f>+#REF!</f>
        <v>#REF!</v>
      </c>
      <c r="AE118" s="97" t="e">
        <f>+#REF!</f>
        <v>#REF!</v>
      </c>
      <c r="AF118" s="10" t="e">
        <f t="shared" si="116"/>
        <v>#REF!</v>
      </c>
      <c r="AG118" s="133" t="e">
        <f t="shared" si="117"/>
        <v>#REF!</v>
      </c>
      <c r="AI118" s="150" t="e">
        <f>+#REF!+#REF!+#REF!+#REF!+#REF!+#REF!+#REF!</f>
        <v>#REF!</v>
      </c>
      <c r="AJ118" s="97" t="e">
        <f>+#REF!+#REF!+#REF!+#REF!+#REF!+#REF!+#REF!</f>
        <v>#REF!</v>
      </c>
      <c r="AK118" s="10" t="e">
        <f t="shared" si="118"/>
        <v>#REF!</v>
      </c>
      <c r="AL118" s="133" t="e">
        <f t="shared" si="119"/>
        <v>#REF!</v>
      </c>
      <c r="AM118" s="126"/>
      <c r="AN118" s="150" t="e">
        <f>+#REF!+#REF!+#REF!+#REF!+#REF!+#REF!+#REF!</f>
        <v>#REF!</v>
      </c>
      <c r="AO118" s="97" t="e">
        <f>+#REF!+#REF!+#REF!+#REF!+#REF!+#REF!+#REF!</f>
        <v>#REF!</v>
      </c>
      <c r="AP118" s="10" t="e">
        <f t="shared" si="120"/>
        <v>#REF!</v>
      </c>
      <c r="AQ118" s="133" t="e">
        <f t="shared" si="121"/>
        <v>#REF!</v>
      </c>
      <c r="AS118" s="150" t="e">
        <f>+#REF!</f>
        <v>#REF!</v>
      </c>
      <c r="AT118" s="97" t="e">
        <f>+#REF!</f>
        <v>#REF!</v>
      </c>
      <c r="AU118" s="10" t="e">
        <f t="shared" si="136"/>
        <v>#REF!</v>
      </c>
      <c r="AV118" s="133" t="e">
        <f t="shared" si="137"/>
        <v>#REF!</v>
      </c>
      <c r="AW118" s="126"/>
      <c r="AX118" s="150" t="e">
        <f>+#REF!</f>
        <v>#REF!</v>
      </c>
      <c r="AY118" s="97" t="e">
        <f>+#REF!</f>
        <v>#REF!</v>
      </c>
      <c r="AZ118" s="10" t="e">
        <f t="shared" si="138"/>
        <v>#REF!</v>
      </c>
      <c r="BA118" s="133" t="e">
        <f t="shared" si="139"/>
        <v>#REF!</v>
      </c>
      <c r="BC118" s="150" t="e">
        <f>#REF!+#REF!+#REF!+#REF!+#REF!</f>
        <v>#REF!</v>
      </c>
      <c r="BD118" s="150" t="e">
        <f>#REF!+#REF!+#REF!+#REF!+#REF!</f>
        <v>#REF!</v>
      </c>
      <c r="BE118" s="10" t="e">
        <f t="shared" si="148"/>
        <v>#REF!</v>
      </c>
      <c r="BF118" s="133" t="e">
        <f t="shared" si="149"/>
        <v>#REF!</v>
      </c>
      <c r="BG118" s="126"/>
      <c r="BH118" s="150" t="e">
        <f>#REF!+#REF!+#REF!+#REF!+#REF!</f>
        <v>#REF!</v>
      </c>
      <c r="BI118" s="97" t="e">
        <f t="shared" si="128"/>
        <v>#REF!</v>
      </c>
      <c r="BJ118" s="10" t="e">
        <f t="shared" si="150"/>
        <v>#REF!</v>
      </c>
      <c r="BK118" s="133" t="e">
        <f t="shared" si="151"/>
        <v>#REF!</v>
      </c>
      <c r="BM118" s="150" t="e">
        <f>#REF!+#REF!</f>
        <v>#REF!</v>
      </c>
      <c r="BN118" s="97" t="e">
        <f>#REF!+#REF!</f>
        <v>#REF!</v>
      </c>
      <c r="BO118" s="10" t="e">
        <f t="shared" si="152"/>
        <v>#REF!</v>
      </c>
      <c r="BP118" s="133" t="e">
        <f t="shared" si="153"/>
        <v>#REF!</v>
      </c>
      <c r="BQ118" s="126"/>
      <c r="BR118" s="150" t="e">
        <f>#REF!+#REF!</f>
        <v>#REF!</v>
      </c>
      <c r="BS118" s="97" t="e">
        <f t="shared" si="133"/>
        <v>#REF!</v>
      </c>
      <c r="BT118" s="10" t="e">
        <f t="shared" si="154"/>
        <v>#REF!</v>
      </c>
      <c r="BU118" s="133" t="e">
        <f t="shared" si="155"/>
        <v>#REF!</v>
      </c>
    </row>
    <row r="119" spans="1:73" outlineLevel="1">
      <c r="A119" s="8">
        <v>57650</v>
      </c>
      <c r="B119" s="4"/>
      <c r="C119" t="s">
        <v>116</v>
      </c>
      <c r="E119" s="165" t="e">
        <f t="shared" si="103"/>
        <v>#REF!</v>
      </c>
      <c r="F119" s="165" t="e">
        <f t="shared" si="103"/>
        <v>#REF!</v>
      </c>
      <c r="G119" s="166" t="e">
        <f t="shared" si="104"/>
        <v>#REF!</v>
      </c>
      <c r="H119" s="172" t="e">
        <f t="shared" si="105"/>
        <v>#REF!</v>
      </c>
      <c r="I119" s="126"/>
      <c r="J119" s="165" t="e">
        <f t="shared" si="106"/>
        <v>#REF!</v>
      </c>
      <c r="K119" s="166" t="e">
        <f t="shared" si="107"/>
        <v>#REF!</v>
      </c>
      <c r="L119" s="166" t="e">
        <f t="shared" si="108"/>
        <v>#REF!</v>
      </c>
      <c r="M119" s="133" t="e">
        <f t="shared" si="109"/>
        <v>#REF!</v>
      </c>
      <c r="O119" s="150" t="e">
        <f>+#REF!</f>
        <v>#REF!</v>
      </c>
      <c r="P119" s="97" t="e">
        <f>+#REF!</f>
        <v>#REF!</v>
      </c>
      <c r="Q119" s="10" t="e">
        <f t="shared" si="110"/>
        <v>#REF!</v>
      </c>
      <c r="R119" s="133" t="e">
        <f t="shared" si="111"/>
        <v>#REF!</v>
      </c>
      <c r="S119" s="126"/>
      <c r="T119" s="150" t="e">
        <f>+#REF!</f>
        <v>#REF!</v>
      </c>
      <c r="U119" s="97" t="e">
        <f>+#REF!</f>
        <v>#REF!</v>
      </c>
      <c r="V119" s="10" t="e">
        <f t="shared" si="112"/>
        <v>#REF!</v>
      </c>
      <c r="W119" s="133" t="e">
        <f t="shared" si="113"/>
        <v>#REF!</v>
      </c>
      <c r="Y119" s="150" t="e">
        <f>+#REF!</f>
        <v>#REF!</v>
      </c>
      <c r="Z119" s="97" t="e">
        <f>+#REF!</f>
        <v>#REF!</v>
      </c>
      <c r="AA119" s="10" t="e">
        <f t="shared" si="114"/>
        <v>#REF!</v>
      </c>
      <c r="AB119" s="133" t="e">
        <f t="shared" si="115"/>
        <v>#REF!</v>
      </c>
      <c r="AC119" s="126"/>
      <c r="AD119" s="150" t="e">
        <f>+#REF!</f>
        <v>#REF!</v>
      </c>
      <c r="AE119" s="97" t="e">
        <f>+#REF!</f>
        <v>#REF!</v>
      </c>
      <c r="AF119" s="10" t="e">
        <f t="shared" si="116"/>
        <v>#REF!</v>
      </c>
      <c r="AG119" s="133" t="e">
        <f t="shared" si="117"/>
        <v>#REF!</v>
      </c>
      <c r="AI119" s="150" t="e">
        <f>+#REF!+#REF!+#REF!+#REF!+#REF!+#REF!+#REF!</f>
        <v>#REF!</v>
      </c>
      <c r="AJ119" s="97" t="e">
        <f>+#REF!+#REF!+#REF!+#REF!+#REF!+#REF!+#REF!</f>
        <v>#REF!</v>
      </c>
      <c r="AK119" s="10" t="e">
        <f t="shared" si="118"/>
        <v>#REF!</v>
      </c>
      <c r="AL119" s="133" t="e">
        <f t="shared" si="119"/>
        <v>#REF!</v>
      </c>
      <c r="AM119" s="126"/>
      <c r="AN119" s="150" t="e">
        <f>+#REF!+#REF!+#REF!+#REF!+#REF!+#REF!+#REF!</f>
        <v>#REF!</v>
      </c>
      <c r="AO119" s="97" t="e">
        <f>+#REF!+#REF!+#REF!+#REF!+#REF!+#REF!+#REF!</f>
        <v>#REF!</v>
      </c>
      <c r="AP119" s="10" t="e">
        <f t="shared" si="120"/>
        <v>#REF!</v>
      </c>
      <c r="AQ119" s="133" t="e">
        <f t="shared" si="121"/>
        <v>#REF!</v>
      </c>
      <c r="AS119" s="150" t="e">
        <f>+#REF!</f>
        <v>#REF!</v>
      </c>
      <c r="AT119" s="97" t="e">
        <f>+#REF!</f>
        <v>#REF!</v>
      </c>
      <c r="AU119" s="10" t="e">
        <f t="shared" si="136"/>
        <v>#REF!</v>
      </c>
      <c r="AV119" s="133" t="e">
        <f t="shared" si="137"/>
        <v>#REF!</v>
      </c>
      <c r="AW119" s="126"/>
      <c r="AX119" s="150" t="e">
        <f>+#REF!</f>
        <v>#REF!</v>
      </c>
      <c r="AY119" s="97" t="e">
        <f>+#REF!</f>
        <v>#REF!</v>
      </c>
      <c r="AZ119" s="10" t="e">
        <f t="shared" si="138"/>
        <v>#REF!</v>
      </c>
      <c r="BA119" s="133" t="e">
        <f t="shared" si="139"/>
        <v>#REF!</v>
      </c>
      <c r="BC119" s="150" t="e">
        <f>#REF!+#REF!+#REF!+#REF!+#REF!</f>
        <v>#REF!</v>
      </c>
      <c r="BD119" s="150" t="e">
        <f>#REF!+#REF!+#REF!+#REF!+#REF!</f>
        <v>#REF!</v>
      </c>
      <c r="BE119" s="10" t="e">
        <f t="shared" si="148"/>
        <v>#REF!</v>
      </c>
      <c r="BF119" s="133" t="e">
        <f t="shared" si="149"/>
        <v>#REF!</v>
      </c>
      <c r="BG119" s="126"/>
      <c r="BH119" s="150" t="e">
        <f>#REF!+#REF!+#REF!+#REF!+#REF!</f>
        <v>#REF!</v>
      </c>
      <c r="BI119" s="97" t="e">
        <f t="shared" si="128"/>
        <v>#REF!</v>
      </c>
      <c r="BJ119" s="10" t="e">
        <f t="shared" si="150"/>
        <v>#REF!</v>
      </c>
      <c r="BK119" s="133" t="e">
        <f t="shared" si="151"/>
        <v>#REF!</v>
      </c>
      <c r="BM119" s="150" t="e">
        <f>#REF!+#REF!</f>
        <v>#REF!</v>
      </c>
      <c r="BN119" s="97" t="e">
        <f>#REF!+#REF!</f>
        <v>#REF!</v>
      </c>
      <c r="BO119" s="10" t="e">
        <f t="shared" si="152"/>
        <v>#REF!</v>
      </c>
      <c r="BP119" s="133" t="e">
        <f t="shared" si="153"/>
        <v>#REF!</v>
      </c>
      <c r="BQ119" s="126"/>
      <c r="BR119" s="150" t="e">
        <f>#REF!+#REF!</f>
        <v>#REF!</v>
      </c>
      <c r="BS119" s="97" t="e">
        <f t="shared" si="133"/>
        <v>#REF!</v>
      </c>
      <c r="BT119" s="10" t="e">
        <f t="shared" si="154"/>
        <v>#REF!</v>
      </c>
      <c r="BU119" s="133" t="e">
        <f t="shared" si="155"/>
        <v>#REF!</v>
      </c>
    </row>
    <row r="120" spans="1:73" outlineLevel="1">
      <c r="A120" s="8">
        <v>57700</v>
      </c>
      <c r="B120" s="4"/>
      <c r="C120" t="s">
        <v>103</v>
      </c>
      <c r="E120" s="165" t="e">
        <f t="shared" si="103"/>
        <v>#REF!</v>
      </c>
      <c r="F120" s="165" t="e">
        <f t="shared" si="103"/>
        <v>#REF!</v>
      </c>
      <c r="G120" s="166" t="e">
        <f t="shared" si="104"/>
        <v>#REF!</v>
      </c>
      <c r="H120" s="172" t="e">
        <f t="shared" si="105"/>
        <v>#REF!</v>
      </c>
      <c r="I120" s="126"/>
      <c r="J120" s="165" t="e">
        <f t="shared" si="106"/>
        <v>#REF!</v>
      </c>
      <c r="K120" s="166" t="e">
        <f t="shared" si="107"/>
        <v>#REF!</v>
      </c>
      <c r="L120" s="166" t="e">
        <f t="shared" si="108"/>
        <v>#REF!</v>
      </c>
      <c r="M120" s="133" t="e">
        <f t="shared" si="109"/>
        <v>#REF!</v>
      </c>
      <c r="O120" s="150" t="e">
        <f>+#REF!</f>
        <v>#REF!</v>
      </c>
      <c r="P120" s="97" t="e">
        <f>+#REF!</f>
        <v>#REF!</v>
      </c>
      <c r="Q120" s="10" t="e">
        <f t="shared" si="110"/>
        <v>#REF!</v>
      </c>
      <c r="R120" s="133" t="e">
        <f t="shared" si="111"/>
        <v>#REF!</v>
      </c>
      <c r="S120" s="126"/>
      <c r="T120" s="150" t="e">
        <f>+#REF!</f>
        <v>#REF!</v>
      </c>
      <c r="U120" s="97" t="e">
        <f>+#REF!</f>
        <v>#REF!</v>
      </c>
      <c r="V120" s="10" t="e">
        <f t="shared" si="112"/>
        <v>#REF!</v>
      </c>
      <c r="W120" s="133" t="e">
        <f t="shared" si="113"/>
        <v>#REF!</v>
      </c>
      <c r="Y120" s="150" t="e">
        <f>+#REF!</f>
        <v>#REF!</v>
      </c>
      <c r="Z120" s="97" t="e">
        <f>+#REF!</f>
        <v>#REF!</v>
      </c>
      <c r="AA120" s="10" t="e">
        <f t="shared" si="114"/>
        <v>#REF!</v>
      </c>
      <c r="AB120" s="133" t="e">
        <f t="shared" si="115"/>
        <v>#REF!</v>
      </c>
      <c r="AC120" s="126"/>
      <c r="AD120" s="150" t="e">
        <f>+#REF!</f>
        <v>#REF!</v>
      </c>
      <c r="AE120" s="97" t="e">
        <f>+#REF!</f>
        <v>#REF!</v>
      </c>
      <c r="AF120" s="10" t="e">
        <f t="shared" si="116"/>
        <v>#REF!</v>
      </c>
      <c r="AG120" s="133" t="e">
        <f t="shared" si="117"/>
        <v>#REF!</v>
      </c>
      <c r="AI120" s="150" t="e">
        <f>+#REF!+#REF!+#REF!+#REF!+#REF!+#REF!+#REF!</f>
        <v>#REF!</v>
      </c>
      <c r="AJ120" s="97" t="e">
        <f>+#REF!+#REF!+#REF!+#REF!+#REF!+#REF!+#REF!</f>
        <v>#REF!</v>
      </c>
      <c r="AK120" s="10" t="e">
        <f t="shared" si="118"/>
        <v>#REF!</v>
      </c>
      <c r="AL120" s="133" t="e">
        <f t="shared" si="119"/>
        <v>#REF!</v>
      </c>
      <c r="AM120" s="126"/>
      <c r="AN120" s="150" t="e">
        <f>+#REF!+#REF!+#REF!+#REF!+#REF!+#REF!+#REF!</f>
        <v>#REF!</v>
      </c>
      <c r="AO120" s="97" t="e">
        <f>+#REF!+#REF!+#REF!+#REF!+#REF!+#REF!+#REF!</f>
        <v>#REF!</v>
      </c>
      <c r="AP120" s="10" t="e">
        <f t="shared" si="120"/>
        <v>#REF!</v>
      </c>
      <c r="AQ120" s="133" t="e">
        <f t="shared" si="121"/>
        <v>#REF!</v>
      </c>
      <c r="AS120" s="150" t="e">
        <f>+#REF!</f>
        <v>#REF!</v>
      </c>
      <c r="AT120" s="97" t="e">
        <f>+#REF!</f>
        <v>#REF!</v>
      </c>
      <c r="AU120" s="10" t="e">
        <f t="shared" si="136"/>
        <v>#REF!</v>
      </c>
      <c r="AV120" s="133" t="e">
        <f t="shared" si="137"/>
        <v>#REF!</v>
      </c>
      <c r="AW120" s="126"/>
      <c r="AX120" s="150" t="e">
        <f>+#REF!</f>
        <v>#REF!</v>
      </c>
      <c r="AY120" s="97" t="e">
        <f>+#REF!</f>
        <v>#REF!</v>
      </c>
      <c r="AZ120" s="10" t="e">
        <f t="shared" si="138"/>
        <v>#REF!</v>
      </c>
      <c r="BA120" s="133" t="e">
        <f t="shared" si="139"/>
        <v>#REF!</v>
      </c>
      <c r="BC120" s="150" t="e">
        <f>#REF!+#REF!+#REF!+#REF!+#REF!</f>
        <v>#REF!</v>
      </c>
      <c r="BD120" s="150" t="e">
        <f>#REF!+#REF!+#REF!+#REF!+#REF!</f>
        <v>#REF!</v>
      </c>
      <c r="BE120" s="10" t="e">
        <f t="shared" si="148"/>
        <v>#REF!</v>
      </c>
      <c r="BF120" s="133" t="e">
        <f t="shared" si="149"/>
        <v>#REF!</v>
      </c>
      <c r="BG120" s="126"/>
      <c r="BH120" s="150" t="e">
        <f>#REF!+#REF!+#REF!+#REF!+#REF!</f>
        <v>#REF!</v>
      </c>
      <c r="BI120" s="97" t="e">
        <f t="shared" si="128"/>
        <v>#REF!</v>
      </c>
      <c r="BJ120" s="10" t="e">
        <f t="shared" si="150"/>
        <v>#REF!</v>
      </c>
      <c r="BK120" s="133" t="e">
        <f t="shared" si="151"/>
        <v>#REF!</v>
      </c>
      <c r="BM120" s="150" t="e">
        <f>#REF!+#REF!</f>
        <v>#REF!</v>
      </c>
      <c r="BN120" s="97" t="e">
        <f>#REF!+#REF!</f>
        <v>#REF!</v>
      </c>
      <c r="BO120" s="10" t="e">
        <f t="shared" si="152"/>
        <v>#REF!</v>
      </c>
      <c r="BP120" s="133" t="e">
        <f t="shared" si="153"/>
        <v>#REF!</v>
      </c>
      <c r="BQ120" s="126"/>
      <c r="BR120" s="150" t="e">
        <f>#REF!+#REF!</f>
        <v>#REF!</v>
      </c>
      <c r="BS120" s="97" t="e">
        <f t="shared" si="133"/>
        <v>#REF!</v>
      </c>
      <c r="BT120" s="10" t="e">
        <f t="shared" si="154"/>
        <v>#REF!</v>
      </c>
      <c r="BU120" s="133" t="e">
        <f t="shared" si="155"/>
        <v>#REF!</v>
      </c>
    </row>
    <row r="121" spans="1:73" outlineLevel="1">
      <c r="A121" s="8">
        <v>57725</v>
      </c>
      <c r="B121" s="4"/>
      <c r="C121" t="s">
        <v>104</v>
      </c>
      <c r="E121" s="165" t="e">
        <f t="shared" ref="E121:F140" si="156">+O121+Y121+AI121+AS121+BC121+BM121</f>
        <v>#REF!</v>
      </c>
      <c r="F121" s="165" t="e">
        <f t="shared" si="156"/>
        <v>#REF!</v>
      </c>
      <c r="G121" s="166" t="e">
        <f t="shared" si="104"/>
        <v>#REF!</v>
      </c>
      <c r="H121" s="172" t="e">
        <f t="shared" si="105"/>
        <v>#REF!</v>
      </c>
      <c r="I121" s="126"/>
      <c r="J121" s="165" t="e">
        <f t="shared" ref="J121:J140" si="157">+T121+AD121+AN121+AX121+BH121+BR121</f>
        <v>#REF!</v>
      </c>
      <c r="K121" s="166" t="e">
        <f t="shared" ref="K121:K140" si="158">F121</f>
        <v>#REF!</v>
      </c>
      <c r="L121" s="166" t="e">
        <f t="shared" si="108"/>
        <v>#REF!</v>
      </c>
      <c r="M121" s="133" t="e">
        <f t="shared" si="109"/>
        <v>#REF!</v>
      </c>
      <c r="O121" s="150" t="e">
        <f>+#REF!</f>
        <v>#REF!</v>
      </c>
      <c r="P121" s="97" t="e">
        <f>+#REF!</f>
        <v>#REF!</v>
      </c>
      <c r="Q121" s="10" t="e">
        <f t="shared" si="110"/>
        <v>#REF!</v>
      </c>
      <c r="R121" s="133" t="e">
        <f t="shared" si="111"/>
        <v>#REF!</v>
      </c>
      <c r="S121" s="126"/>
      <c r="T121" s="150" t="e">
        <f>+#REF!</f>
        <v>#REF!</v>
      </c>
      <c r="U121" s="97" t="e">
        <f>+#REF!</f>
        <v>#REF!</v>
      </c>
      <c r="V121" s="10" t="e">
        <f t="shared" si="112"/>
        <v>#REF!</v>
      </c>
      <c r="W121" s="133" t="e">
        <f t="shared" si="113"/>
        <v>#REF!</v>
      </c>
      <c r="Y121" s="150" t="e">
        <f>+#REF!</f>
        <v>#REF!</v>
      </c>
      <c r="Z121" s="97" t="e">
        <f>+#REF!</f>
        <v>#REF!</v>
      </c>
      <c r="AA121" s="10" t="e">
        <f t="shared" si="114"/>
        <v>#REF!</v>
      </c>
      <c r="AB121" s="133" t="e">
        <f t="shared" si="115"/>
        <v>#REF!</v>
      </c>
      <c r="AC121" s="126"/>
      <c r="AD121" s="150" t="e">
        <f>+#REF!</f>
        <v>#REF!</v>
      </c>
      <c r="AE121" s="97" t="e">
        <f>+#REF!</f>
        <v>#REF!</v>
      </c>
      <c r="AF121" s="10" t="e">
        <f t="shared" si="116"/>
        <v>#REF!</v>
      </c>
      <c r="AG121" s="133" t="e">
        <f t="shared" si="117"/>
        <v>#REF!</v>
      </c>
      <c r="AI121" s="150" t="e">
        <f>+#REF!+#REF!+#REF!+#REF!+#REF!+#REF!+#REF!</f>
        <v>#REF!</v>
      </c>
      <c r="AJ121" s="97" t="e">
        <f>+#REF!+#REF!+#REF!+#REF!+#REF!+#REF!+#REF!</f>
        <v>#REF!</v>
      </c>
      <c r="AK121" s="10" t="e">
        <f t="shared" si="118"/>
        <v>#REF!</v>
      </c>
      <c r="AL121" s="133" t="e">
        <f t="shared" si="119"/>
        <v>#REF!</v>
      </c>
      <c r="AM121" s="126"/>
      <c r="AN121" s="150" t="e">
        <f>+#REF!+#REF!+#REF!+#REF!+#REF!+#REF!+#REF!</f>
        <v>#REF!</v>
      </c>
      <c r="AO121" s="97" t="e">
        <f>+#REF!+#REF!+#REF!+#REF!+#REF!+#REF!+#REF!</f>
        <v>#REF!</v>
      </c>
      <c r="AP121" s="10" t="e">
        <f t="shared" si="120"/>
        <v>#REF!</v>
      </c>
      <c r="AQ121" s="133" t="e">
        <f t="shared" si="121"/>
        <v>#REF!</v>
      </c>
      <c r="AS121" s="150" t="e">
        <f>+#REF!</f>
        <v>#REF!</v>
      </c>
      <c r="AT121" s="97" t="e">
        <f>+#REF!</f>
        <v>#REF!</v>
      </c>
      <c r="AU121" s="10" t="e">
        <f t="shared" si="136"/>
        <v>#REF!</v>
      </c>
      <c r="AV121" s="133" t="e">
        <f t="shared" si="137"/>
        <v>#REF!</v>
      </c>
      <c r="AW121" s="126"/>
      <c r="AX121" s="150" t="e">
        <f>+#REF!</f>
        <v>#REF!</v>
      </c>
      <c r="AY121" s="97" t="e">
        <f>+#REF!</f>
        <v>#REF!</v>
      </c>
      <c r="AZ121" s="10" t="e">
        <f t="shared" si="138"/>
        <v>#REF!</v>
      </c>
      <c r="BA121" s="133" t="e">
        <f t="shared" si="139"/>
        <v>#REF!</v>
      </c>
      <c r="BC121" s="150" t="e">
        <f>#REF!+#REF!+#REF!+#REF!+#REF!</f>
        <v>#REF!</v>
      </c>
      <c r="BD121" s="150" t="e">
        <f>#REF!+#REF!+#REF!+#REF!+#REF!</f>
        <v>#REF!</v>
      </c>
      <c r="BE121" s="10" t="e">
        <f t="shared" si="148"/>
        <v>#REF!</v>
      </c>
      <c r="BF121" s="133" t="e">
        <f t="shared" si="149"/>
        <v>#REF!</v>
      </c>
      <c r="BG121" s="126"/>
      <c r="BH121" s="150" t="e">
        <f>#REF!+#REF!+#REF!+#REF!+#REF!</f>
        <v>#REF!</v>
      </c>
      <c r="BI121" s="97" t="e">
        <f t="shared" ref="BI121:BI140" si="159">BD121</f>
        <v>#REF!</v>
      </c>
      <c r="BJ121" s="10" t="e">
        <f t="shared" si="150"/>
        <v>#REF!</v>
      </c>
      <c r="BK121" s="133" t="e">
        <f t="shared" si="151"/>
        <v>#REF!</v>
      </c>
      <c r="BM121" s="150" t="e">
        <f>#REF!+#REF!</f>
        <v>#REF!</v>
      </c>
      <c r="BN121" s="97" t="e">
        <f>#REF!+#REF!</f>
        <v>#REF!</v>
      </c>
      <c r="BO121" s="10" t="e">
        <f t="shared" si="152"/>
        <v>#REF!</v>
      </c>
      <c r="BP121" s="133" t="e">
        <f t="shared" si="153"/>
        <v>#REF!</v>
      </c>
      <c r="BQ121" s="126"/>
      <c r="BR121" s="150" t="e">
        <f>#REF!+#REF!</f>
        <v>#REF!</v>
      </c>
      <c r="BS121" s="97" t="e">
        <f t="shared" ref="BS121:BS140" si="160">BN121</f>
        <v>#REF!</v>
      </c>
      <c r="BT121" s="10" t="e">
        <f t="shared" si="154"/>
        <v>#REF!</v>
      </c>
      <c r="BU121" s="133" t="e">
        <f t="shared" si="155"/>
        <v>#REF!</v>
      </c>
    </row>
    <row r="122" spans="1:73" outlineLevel="1">
      <c r="A122" s="8">
        <v>57750</v>
      </c>
      <c r="B122" s="4"/>
      <c r="C122" t="s">
        <v>144</v>
      </c>
      <c r="E122" s="165" t="e">
        <f t="shared" si="156"/>
        <v>#REF!</v>
      </c>
      <c r="F122" s="165" t="e">
        <f t="shared" si="156"/>
        <v>#REF!</v>
      </c>
      <c r="G122" s="166" t="e">
        <f t="shared" si="104"/>
        <v>#REF!</v>
      </c>
      <c r="H122" s="172" t="e">
        <f t="shared" si="105"/>
        <v>#REF!</v>
      </c>
      <c r="I122" s="126"/>
      <c r="J122" s="165" t="e">
        <f t="shared" si="157"/>
        <v>#REF!</v>
      </c>
      <c r="K122" s="166" t="e">
        <f t="shared" si="158"/>
        <v>#REF!</v>
      </c>
      <c r="L122" s="166" t="e">
        <f t="shared" si="108"/>
        <v>#REF!</v>
      </c>
      <c r="M122" s="133" t="e">
        <f t="shared" si="109"/>
        <v>#REF!</v>
      </c>
      <c r="O122" s="150" t="e">
        <f>+#REF!</f>
        <v>#REF!</v>
      </c>
      <c r="P122" s="97" t="e">
        <f>+#REF!</f>
        <v>#REF!</v>
      </c>
      <c r="Q122" s="10" t="e">
        <f t="shared" si="110"/>
        <v>#REF!</v>
      </c>
      <c r="R122" s="133" t="e">
        <f t="shared" si="111"/>
        <v>#REF!</v>
      </c>
      <c r="S122" s="126"/>
      <c r="T122" s="150" t="e">
        <f>+#REF!</f>
        <v>#REF!</v>
      </c>
      <c r="U122" s="97" t="e">
        <f>+#REF!</f>
        <v>#REF!</v>
      </c>
      <c r="V122" s="10" t="e">
        <f t="shared" si="112"/>
        <v>#REF!</v>
      </c>
      <c r="W122" s="133" t="e">
        <f t="shared" si="113"/>
        <v>#REF!</v>
      </c>
      <c r="Y122" s="150" t="e">
        <f>+#REF!</f>
        <v>#REF!</v>
      </c>
      <c r="Z122" s="97" t="e">
        <f>+#REF!</f>
        <v>#REF!</v>
      </c>
      <c r="AA122" s="10" t="e">
        <f t="shared" si="114"/>
        <v>#REF!</v>
      </c>
      <c r="AB122" s="133" t="e">
        <f t="shared" si="115"/>
        <v>#REF!</v>
      </c>
      <c r="AC122" s="126"/>
      <c r="AD122" s="150" t="e">
        <f>+#REF!</f>
        <v>#REF!</v>
      </c>
      <c r="AE122" s="97" t="e">
        <f>+#REF!</f>
        <v>#REF!</v>
      </c>
      <c r="AF122" s="10" t="e">
        <f t="shared" si="116"/>
        <v>#REF!</v>
      </c>
      <c r="AG122" s="133" t="e">
        <f t="shared" si="117"/>
        <v>#REF!</v>
      </c>
      <c r="AI122" s="150" t="e">
        <f>+#REF!+#REF!+#REF!+#REF!+#REF!+#REF!+#REF!</f>
        <v>#REF!</v>
      </c>
      <c r="AJ122" s="97" t="e">
        <f>+#REF!+#REF!+#REF!+#REF!+#REF!+#REF!+#REF!</f>
        <v>#REF!</v>
      </c>
      <c r="AK122" s="10" t="e">
        <f t="shared" si="118"/>
        <v>#REF!</v>
      </c>
      <c r="AL122" s="133" t="e">
        <f t="shared" si="119"/>
        <v>#REF!</v>
      </c>
      <c r="AM122" s="126"/>
      <c r="AN122" s="150" t="e">
        <f>+#REF!+#REF!+#REF!+#REF!+#REF!+#REF!+#REF!</f>
        <v>#REF!</v>
      </c>
      <c r="AO122" s="97" t="e">
        <f>+#REF!+#REF!+#REF!+#REF!+#REF!+#REF!+#REF!</f>
        <v>#REF!</v>
      </c>
      <c r="AP122" s="10" t="e">
        <f t="shared" si="120"/>
        <v>#REF!</v>
      </c>
      <c r="AQ122" s="133" t="e">
        <f t="shared" si="121"/>
        <v>#REF!</v>
      </c>
      <c r="AS122" s="150" t="e">
        <f>+#REF!</f>
        <v>#REF!</v>
      </c>
      <c r="AT122" s="97" t="e">
        <f>+#REF!</f>
        <v>#REF!</v>
      </c>
      <c r="AU122" s="10" t="e">
        <f t="shared" si="136"/>
        <v>#REF!</v>
      </c>
      <c r="AV122" s="133" t="e">
        <f t="shared" si="137"/>
        <v>#REF!</v>
      </c>
      <c r="AW122" s="126"/>
      <c r="AX122" s="150" t="e">
        <f>+#REF!</f>
        <v>#REF!</v>
      </c>
      <c r="AY122" s="97" t="e">
        <f>+#REF!</f>
        <v>#REF!</v>
      </c>
      <c r="AZ122" s="10" t="e">
        <f t="shared" si="138"/>
        <v>#REF!</v>
      </c>
      <c r="BA122" s="133" t="e">
        <f t="shared" si="139"/>
        <v>#REF!</v>
      </c>
      <c r="BC122" s="150" t="e">
        <f>#REF!+#REF!+#REF!+#REF!+#REF!</f>
        <v>#REF!</v>
      </c>
      <c r="BD122" s="150" t="e">
        <f>#REF!+#REF!+#REF!+#REF!+#REF!</f>
        <v>#REF!</v>
      </c>
      <c r="BE122" s="10" t="e">
        <f t="shared" si="148"/>
        <v>#REF!</v>
      </c>
      <c r="BF122" s="133" t="e">
        <f t="shared" si="149"/>
        <v>#REF!</v>
      </c>
      <c r="BG122" s="126"/>
      <c r="BH122" s="150" t="e">
        <f>#REF!+#REF!+#REF!+#REF!+#REF!</f>
        <v>#REF!</v>
      </c>
      <c r="BI122" s="97" t="e">
        <f t="shared" si="159"/>
        <v>#REF!</v>
      </c>
      <c r="BJ122" s="10" t="e">
        <f t="shared" si="150"/>
        <v>#REF!</v>
      </c>
      <c r="BK122" s="133" t="e">
        <f t="shared" si="151"/>
        <v>#REF!</v>
      </c>
      <c r="BM122" s="150" t="e">
        <f>#REF!+#REF!</f>
        <v>#REF!</v>
      </c>
      <c r="BN122" s="97" t="e">
        <f>#REF!+#REF!</f>
        <v>#REF!</v>
      </c>
      <c r="BO122" s="10" t="e">
        <f t="shared" si="152"/>
        <v>#REF!</v>
      </c>
      <c r="BP122" s="133" t="e">
        <f t="shared" si="153"/>
        <v>#REF!</v>
      </c>
      <c r="BQ122" s="126"/>
      <c r="BR122" s="150" t="e">
        <f>#REF!+#REF!</f>
        <v>#REF!</v>
      </c>
      <c r="BS122" s="97" t="e">
        <f t="shared" si="160"/>
        <v>#REF!</v>
      </c>
      <c r="BT122" s="10" t="e">
        <f t="shared" si="154"/>
        <v>#REF!</v>
      </c>
      <c r="BU122" s="133" t="e">
        <f t="shared" si="155"/>
        <v>#REF!</v>
      </c>
    </row>
    <row r="123" spans="1:73" outlineLevel="1">
      <c r="A123" s="8">
        <v>57800</v>
      </c>
      <c r="B123" s="4"/>
      <c r="C123" t="s">
        <v>101</v>
      </c>
      <c r="E123" s="165" t="e">
        <f t="shared" si="156"/>
        <v>#REF!</v>
      </c>
      <c r="F123" s="165" t="e">
        <f t="shared" si="156"/>
        <v>#REF!</v>
      </c>
      <c r="G123" s="166" t="e">
        <f t="shared" ref="G123:G140" si="161">+F123-E123</f>
        <v>#REF!</v>
      </c>
      <c r="H123" s="172" t="e">
        <f t="shared" ref="H123:H140" si="162">IF(E123+F123=0,0,IF(E123=0,"    100.0%",IF(G123=0,"      0.0%",+G123/E123)))</f>
        <v>#REF!</v>
      </c>
      <c r="I123" s="126"/>
      <c r="J123" s="165" t="e">
        <f t="shared" si="157"/>
        <v>#REF!</v>
      </c>
      <c r="K123" s="166" t="e">
        <f t="shared" si="158"/>
        <v>#REF!</v>
      </c>
      <c r="L123" s="166" t="e">
        <f t="shared" ref="L123:L140" si="163">+K123-J123</f>
        <v>#REF!</v>
      </c>
      <c r="M123" s="133" t="e">
        <f t="shared" ref="M123:M140" si="164">IF(J123+K123=0,0,IF(J123=0,"    100.0%",IF(L123=0,"      0.0%",+L123/J123)))</f>
        <v>#REF!</v>
      </c>
      <c r="O123" s="150" t="e">
        <f>+#REF!</f>
        <v>#REF!</v>
      </c>
      <c r="P123" s="97" t="e">
        <f>+#REF!</f>
        <v>#REF!</v>
      </c>
      <c r="Q123" s="10" t="e">
        <f t="shared" ref="Q123:Q140" si="165">+P123-O123</f>
        <v>#REF!</v>
      </c>
      <c r="R123" s="133" t="e">
        <f t="shared" ref="R123:R140" si="166">IF(O123+P123=0,0,IF(O123=0,"    100.0%",IF(Q123=0,"      0.0%",+Q123/O123)))</f>
        <v>#REF!</v>
      </c>
      <c r="S123" s="126"/>
      <c r="T123" s="150" t="e">
        <f>+#REF!</f>
        <v>#REF!</v>
      </c>
      <c r="U123" s="97" t="e">
        <f>+#REF!</f>
        <v>#REF!</v>
      </c>
      <c r="V123" s="10" t="e">
        <f t="shared" ref="V123:V140" si="167">+U123-T123</f>
        <v>#REF!</v>
      </c>
      <c r="W123" s="133" t="e">
        <f t="shared" ref="W123:W140" si="168">IF(T123+U123=0,0,IF(T123=0,"    100.0%",IF(V123=0,"      0.0%",+V123/T123)))</f>
        <v>#REF!</v>
      </c>
      <c r="Y123" s="150" t="e">
        <f>+#REF!</f>
        <v>#REF!</v>
      </c>
      <c r="Z123" s="97" t="e">
        <f>+#REF!</f>
        <v>#REF!</v>
      </c>
      <c r="AA123" s="10" t="e">
        <f t="shared" ref="AA123:AA140" si="169">+Z123-Y123</f>
        <v>#REF!</v>
      </c>
      <c r="AB123" s="133" t="e">
        <f t="shared" ref="AB123:AB140" si="170">IF(Y123+Z123=0,0,IF(Y123=0,"    100.0%",IF(AA123=0,"      0.0%",+AA123/Y123)))</f>
        <v>#REF!</v>
      </c>
      <c r="AC123" s="126"/>
      <c r="AD123" s="150" t="e">
        <f>+#REF!</f>
        <v>#REF!</v>
      </c>
      <c r="AE123" s="97" t="e">
        <f>+#REF!</f>
        <v>#REF!</v>
      </c>
      <c r="AF123" s="10" t="e">
        <f t="shared" ref="AF123:AF140" si="171">+AE123-AD123</f>
        <v>#REF!</v>
      </c>
      <c r="AG123" s="133" t="e">
        <f t="shared" ref="AG123:AG140" si="172">IF(AD123+AE123=0,0,IF(AD123=0,"    100.0%",IF(AF123=0,"      0.0%",+AF123/AD123)))</f>
        <v>#REF!</v>
      </c>
      <c r="AI123" s="150" t="e">
        <f>+#REF!+#REF!+#REF!+#REF!+#REF!+#REF!+#REF!</f>
        <v>#REF!</v>
      </c>
      <c r="AJ123" s="97" t="e">
        <f>+#REF!+#REF!+#REF!+#REF!+#REF!+#REF!+#REF!</f>
        <v>#REF!</v>
      </c>
      <c r="AK123" s="10" t="e">
        <f t="shared" ref="AK123:AK140" si="173">+AJ123-AI123</f>
        <v>#REF!</v>
      </c>
      <c r="AL123" s="133" t="e">
        <f t="shared" ref="AL123:AL140" si="174">IF(AI123+AJ123=0,0,IF(AI123=0,"    100.0%",IF(AK123=0,"      0.0%",+AK123/AI123)))</f>
        <v>#REF!</v>
      </c>
      <c r="AM123" s="126"/>
      <c r="AN123" s="150" t="e">
        <f>+#REF!+#REF!+#REF!+#REF!+#REF!+#REF!+#REF!</f>
        <v>#REF!</v>
      </c>
      <c r="AO123" s="97" t="e">
        <f>+#REF!+#REF!+#REF!+#REF!+#REF!+#REF!+#REF!</f>
        <v>#REF!</v>
      </c>
      <c r="AP123" s="10" t="e">
        <f t="shared" ref="AP123:AP140" si="175">+AO123-AN123</f>
        <v>#REF!</v>
      </c>
      <c r="AQ123" s="133" t="e">
        <f t="shared" ref="AQ123:AQ140" si="176">IF(AN123+AO123=0,0,IF(AN123=0,"    100.0%",IF(AP123=0,"      0.0%",+AP123/AN123)))</f>
        <v>#REF!</v>
      </c>
      <c r="AS123" s="150" t="e">
        <f>+#REF!</f>
        <v>#REF!</v>
      </c>
      <c r="AT123" s="97" t="e">
        <f>+#REF!</f>
        <v>#REF!</v>
      </c>
      <c r="AU123" s="10" t="e">
        <f t="shared" si="136"/>
        <v>#REF!</v>
      </c>
      <c r="AV123" s="133" t="e">
        <f t="shared" si="137"/>
        <v>#REF!</v>
      </c>
      <c r="AW123" s="126"/>
      <c r="AX123" s="150" t="e">
        <f>+#REF!</f>
        <v>#REF!</v>
      </c>
      <c r="AY123" s="97" t="e">
        <f>+#REF!</f>
        <v>#REF!</v>
      </c>
      <c r="AZ123" s="10" t="e">
        <f t="shared" si="138"/>
        <v>#REF!</v>
      </c>
      <c r="BA123" s="133" t="e">
        <f t="shared" si="139"/>
        <v>#REF!</v>
      </c>
      <c r="BC123" s="150" t="e">
        <f>#REF!+#REF!+#REF!+#REF!+#REF!</f>
        <v>#REF!</v>
      </c>
      <c r="BD123" s="150" t="e">
        <f>#REF!+#REF!+#REF!+#REF!+#REF!</f>
        <v>#REF!</v>
      </c>
      <c r="BE123" s="10" t="e">
        <f t="shared" si="148"/>
        <v>#REF!</v>
      </c>
      <c r="BF123" s="133" t="e">
        <f t="shared" si="149"/>
        <v>#REF!</v>
      </c>
      <c r="BG123" s="126"/>
      <c r="BH123" s="150" t="e">
        <f>#REF!+#REF!+#REF!+#REF!+#REF!</f>
        <v>#REF!</v>
      </c>
      <c r="BI123" s="97" t="e">
        <f t="shared" si="159"/>
        <v>#REF!</v>
      </c>
      <c r="BJ123" s="10" t="e">
        <f t="shared" si="150"/>
        <v>#REF!</v>
      </c>
      <c r="BK123" s="133" t="e">
        <f t="shared" si="151"/>
        <v>#REF!</v>
      </c>
      <c r="BM123" s="150" t="e">
        <f>#REF!+#REF!</f>
        <v>#REF!</v>
      </c>
      <c r="BN123" s="97" t="e">
        <f>#REF!+#REF!</f>
        <v>#REF!</v>
      </c>
      <c r="BO123" s="10" t="e">
        <f t="shared" si="152"/>
        <v>#REF!</v>
      </c>
      <c r="BP123" s="133" t="e">
        <f t="shared" si="153"/>
        <v>#REF!</v>
      </c>
      <c r="BQ123" s="126"/>
      <c r="BR123" s="150" t="e">
        <f>#REF!+#REF!</f>
        <v>#REF!</v>
      </c>
      <c r="BS123" s="97" t="e">
        <f t="shared" si="160"/>
        <v>#REF!</v>
      </c>
      <c r="BT123" s="10" t="e">
        <f t="shared" si="154"/>
        <v>#REF!</v>
      </c>
      <c r="BU123" s="133" t="e">
        <f t="shared" si="155"/>
        <v>#REF!</v>
      </c>
    </row>
    <row r="124" spans="1:73" outlineLevel="1">
      <c r="A124" s="8">
        <v>57900</v>
      </c>
      <c r="B124" s="4"/>
      <c r="C124" t="s">
        <v>102</v>
      </c>
      <c r="E124" s="165" t="e">
        <f t="shared" si="156"/>
        <v>#REF!</v>
      </c>
      <c r="F124" s="165" t="e">
        <f t="shared" si="156"/>
        <v>#REF!</v>
      </c>
      <c r="G124" s="166" t="e">
        <f t="shared" si="161"/>
        <v>#REF!</v>
      </c>
      <c r="H124" s="172" t="e">
        <f t="shared" si="162"/>
        <v>#REF!</v>
      </c>
      <c r="I124" s="126"/>
      <c r="J124" s="165" t="e">
        <f t="shared" si="157"/>
        <v>#REF!</v>
      </c>
      <c r="K124" s="166" t="e">
        <f t="shared" si="158"/>
        <v>#REF!</v>
      </c>
      <c r="L124" s="166" t="e">
        <f t="shared" si="163"/>
        <v>#REF!</v>
      </c>
      <c r="M124" s="133" t="e">
        <f t="shared" si="164"/>
        <v>#REF!</v>
      </c>
      <c r="O124" s="150" t="e">
        <f>+#REF!</f>
        <v>#REF!</v>
      </c>
      <c r="P124" s="97" t="e">
        <f>+#REF!</f>
        <v>#REF!</v>
      </c>
      <c r="Q124" s="10" t="e">
        <f t="shared" si="165"/>
        <v>#REF!</v>
      </c>
      <c r="R124" s="133" t="e">
        <f t="shared" si="166"/>
        <v>#REF!</v>
      </c>
      <c r="S124" s="126"/>
      <c r="T124" s="150" t="e">
        <f>+#REF!</f>
        <v>#REF!</v>
      </c>
      <c r="U124" s="97" t="e">
        <f>+#REF!</f>
        <v>#REF!</v>
      </c>
      <c r="V124" s="10" t="e">
        <f t="shared" si="167"/>
        <v>#REF!</v>
      </c>
      <c r="W124" s="133" t="e">
        <f t="shared" si="168"/>
        <v>#REF!</v>
      </c>
      <c r="Y124" s="150" t="e">
        <f>+#REF!</f>
        <v>#REF!</v>
      </c>
      <c r="Z124" s="97" t="e">
        <f>+#REF!</f>
        <v>#REF!</v>
      </c>
      <c r="AA124" s="10" t="e">
        <f t="shared" si="169"/>
        <v>#REF!</v>
      </c>
      <c r="AB124" s="133" t="e">
        <f t="shared" si="170"/>
        <v>#REF!</v>
      </c>
      <c r="AC124" s="126"/>
      <c r="AD124" s="150" t="e">
        <f>+#REF!</f>
        <v>#REF!</v>
      </c>
      <c r="AE124" s="97" t="e">
        <f>+#REF!</f>
        <v>#REF!</v>
      </c>
      <c r="AF124" s="10" t="e">
        <f t="shared" si="171"/>
        <v>#REF!</v>
      </c>
      <c r="AG124" s="133" t="e">
        <f t="shared" si="172"/>
        <v>#REF!</v>
      </c>
      <c r="AI124" s="150" t="e">
        <f>+#REF!+#REF!+#REF!+#REF!+#REF!+#REF!+#REF!</f>
        <v>#REF!</v>
      </c>
      <c r="AJ124" s="97" t="e">
        <f>+#REF!+#REF!+#REF!+#REF!+#REF!+#REF!+#REF!</f>
        <v>#REF!</v>
      </c>
      <c r="AK124" s="10" t="e">
        <f t="shared" si="173"/>
        <v>#REF!</v>
      </c>
      <c r="AL124" s="133" t="e">
        <f t="shared" si="174"/>
        <v>#REF!</v>
      </c>
      <c r="AM124" s="126"/>
      <c r="AN124" s="150" t="e">
        <f>+#REF!+#REF!+#REF!+#REF!+#REF!+#REF!+#REF!</f>
        <v>#REF!</v>
      </c>
      <c r="AO124" s="97" t="e">
        <f>+#REF!+#REF!+#REF!+#REF!+#REF!+#REF!+#REF!</f>
        <v>#REF!</v>
      </c>
      <c r="AP124" s="10" t="e">
        <f t="shared" si="175"/>
        <v>#REF!</v>
      </c>
      <c r="AQ124" s="133" t="e">
        <f t="shared" si="176"/>
        <v>#REF!</v>
      </c>
      <c r="AS124" s="150" t="e">
        <f>+#REF!</f>
        <v>#REF!</v>
      </c>
      <c r="AT124" s="97" t="e">
        <f>+#REF!</f>
        <v>#REF!</v>
      </c>
      <c r="AU124" s="10" t="e">
        <f t="shared" si="136"/>
        <v>#REF!</v>
      </c>
      <c r="AV124" s="133" t="e">
        <f t="shared" si="137"/>
        <v>#REF!</v>
      </c>
      <c r="AW124" s="126"/>
      <c r="AX124" s="150" t="e">
        <f>+#REF!</f>
        <v>#REF!</v>
      </c>
      <c r="AY124" s="97" t="e">
        <f>+#REF!</f>
        <v>#REF!</v>
      </c>
      <c r="AZ124" s="10" t="e">
        <f t="shared" si="138"/>
        <v>#REF!</v>
      </c>
      <c r="BA124" s="133" t="e">
        <f t="shared" si="139"/>
        <v>#REF!</v>
      </c>
      <c r="BC124" s="150" t="e">
        <f>#REF!+#REF!+#REF!+#REF!+#REF!</f>
        <v>#REF!</v>
      </c>
      <c r="BD124" s="150" t="e">
        <f>#REF!+#REF!+#REF!+#REF!+#REF!</f>
        <v>#REF!</v>
      </c>
      <c r="BE124" s="10" t="e">
        <f t="shared" si="148"/>
        <v>#REF!</v>
      </c>
      <c r="BF124" s="133" t="e">
        <f t="shared" si="149"/>
        <v>#REF!</v>
      </c>
      <c r="BG124" s="126"/>
      <c r="BH124" s="150" t="e">
        <f>#REF!+#REF!+#REF!+#REF!+#REF!</f>
        <v>#REF!</v>
      </c>
      <c r="BI124" s="97" t="e">
        <f t="shared" si="159"/>
        <v>#REF!</v>
      </c>
      <c r="BJ124" s="10" t="e">
        <f t="shared" si="150"/>
        <v>#REF!</v>
      </c>
      <c r="BK124" s="133" t="e">
        <f t="shared" si="151"/>
        <v>#REF!</v>
      </c>
      <c r="BM124" s="150" t="e">
        <f>#REF!+#REF!</f>
        <v>#REF!</v>
      </c>
      <c r="BN124" s="97" t="e">
        <f>#REF!+#REF!</f>
        <v>#REF!</v>
      </c>
      <c r="BO124" s="10" t="e">
        <f t="shared" si="152"/>
        <v>#REF!</v>
      </c>
      <c r="BP124" s="133" t="e">
        <f t="shared" si="153"/>
        <v>#REF!</v>
      </c>
      <c r="BQ124" s="126"/>
      <c r="BR124" s="150" t="e">
        <f>#REF!+#REF!</f>
        <v>#REF!</v>
      </c>
      <c r="BS124" s="97" t="e">
        <f t="shared" si="160"/>
        <v>#REF!</v>
      </c>
      <c r="BT124" s="10" t="e">
        <f t="shared" si="154"/>
        <v>#REF!</v>
      </c>
      <c r="BU124" s="133" t="e">
        <f t="shared" si="155"/>
        <v>#REF!</v>
      </c>
    </row>
    <row r="125" spans="1:73" outlineLevel="1">
      <c r="A125" s="8">
        <v>58100</v>
      </c>
      <c r="B125" s="4"/>
      <c r="C125" t="s">
        <v>117</v>
      </c>
      <c r="E125" s="165" t="e">
        <f t="shared" si="156"/>
        <v>#REF!</v>
      </c>
      <c r="F125" s="165" t="e">
        <f t="shared" si="156"/>
        <v>#REF!</v>
      </c>
      <c r="G125" s="166" t="e">
        <f t="shared" si="161"/>
        <v>#REF!</v>
      </c>
      <c r="H125" s="172" t="e">
        <f t="shared" si="162"/>
        <v>#REF!</v>
      </c>
      <c r="I125" s="126"/>
      <c r="J125" s="165" t="e">
        <f t="shared" si="157"/>
        <v>#REF!</v>
      </c>
      <c r="K125" s="166" t="e">
        <f t="shared" si="158"/>
        <v>#REF!</v>
      </c>
      <c r="L125" s="166" t="e">
        <f t="shared" si="163"/>
        <v>#REF!</v>
      </c>
      <c r="M125" s="133" t="e">
        <f t="shared" si="164"/>
        <v>#REF!</v>
      </c>
      <c r="O125" s="150" t="e">
        <f>+#REF!</f>
        <v>#REF!</v>
      </c>
      <c r="P125" s="97" t="e">
        <f>+#REF!</f>
        <v>#REF!</v>
      </c>
      <c r="Q125" s="10" t="e">
        <f t="shared" si="165"/>
        <v>#REF!</v>
      </c>
      <c r="R125" s="133" t="e">
        <f t="shared" si="166"/>
        <v>#REF!</v>
      </c>
      <c r="S125" s="126"/>
      <c r="T125" s="150" t="e">
        <f>+#REF!</f>
        <v>#REF!</v>
      </c>
      <c r="U125" s="97" t="e">
        <f>+#REF!</f>
        <v>#REF!</v>
      </c>
      <c r="V125" s="10" t="e">
        <f t="shared" si="167"/>
        <v>#REF!</v>
      </c>
      <c r="W125" s="133" t="e">
        <f t="shared" si="168"/>
        <v>#REF!</v>
      </c>
      <c r="Y125" s="150" t="e">
        <f>+#REF!</f>
        <v>#REF!</v>
      </c>
      <c r="Z125" s="97" t="e">
        <f>+#REF!</f>
        <v>#REF!</v>
      </c>
      <c r="AA125" s="10" t="e">
        <f t="shared" si="169"/>
        <v>#REF!</v>
      </c>
      <c r="AB125" s="133" t="e">
        <f t="shared" si="170"/>
        <v>#REF!</v>
      </c>
      <c r="AC125" s="126"/>
      <c r="AD125" s="150" t="e">
        <f>+#REF!</f>
        <v>#REF!</v>
      </c>
      <c r="AE125" s="97" t="e">
        <f>+#REF!</f>
        <v>#REF!</v>
      </c>
      <c r="AF125" s="10" t="e">
        <f t="shared" si="171"/>
        <v>#REF!</v>
      </c>
      <c r="AG125" s="133" t="e">
        <f t="shared" si="172"/>
        <v>#REF!</v>
      </c>
      <c r="AI125" s="150" t="e">
        <f>+#REF!+#REF!+#REF!+#REF!+#REF!+#REF!+#REF!</f>
        <v>#REF!</v>
      </c>
      <c r="AJ125" s="97" t="e">
        <f>+#REF!+#REF!+#REF!+#REF!+#REF!+#REF!+#REF!</f>
        <v>#REF!</v>
      </c>
      <c r="AK125" s="10" t="e">
        <f t="shared" si="173"/>
        <v>#REF!</v>
      </c>
      <c r="AL125" s="133" t="e">
        <f t="shared" si="174"/>
        <v>#REF!</v>
      </c>
      <c r="AM125" s="126"/>
      <c r="AN125" s="150" t="e">
        <f>+#REF!+#REF!+#REF!+#REF!+#REF!+#REF!+#REF!</f>
        <v>#REF!</v>
      </c>
      <c r="AO125" s="97" t="e">
        <f>+#REF!+#REF!+#REF!+#REF!+#REF!+#REF!+#REF!</f>
        <v>#REF!</v>
      </c>
      <c r="AP125" s="10" t="e">
        <f t="shared" si="175"/>
        <v>#REF!</v>
      </c>
      <c r="AQ125" s="133" t="e">
        <f t="shared" si="176"/>
        <v>#REF!</v>
      </c>
      <c r="AS125" s="150" t="e">
        <f>+#REF!</f>
        <v>#REF!</v>
      </c>
      <c r="AT125" s="97" t="e">
        <f>+#REF!</f>
        <v>#REF!</v>
      </c>
      <c r="AU125" s="10" t="e">
        <f t="shared" si="136"/>
        <v>#REF!</v>
      </c>
      <c r="AV125" s="133" t="e">
        <f t="shared" si="137"/>
        <v>#REF!</v>
      </c>
      <c r="AW125" s="126"/>
      <c r="AX125" s="150" t="e">
        <f>+#REF!</f>
        <v>#REF!</v>
      </c>
      <c r="AY125" s="97" t="e">
        <f>+#REF!</f>
        <v>#REF!</v>
      </c>
      <c r="AZ125" s="10" t="e">
        <f t="shared" si="138"/>
        <v>#REF!</v>
      </c>
      <c r="BA125" s="133" t="e">
        <f t="shared" si="139"/>
        <v>#REF!</v>
      </c>
      <c r="BC125" s="150" t="e">
        <f>#REF!+#REF!+#REF!+#REF!+#REF!</f>
        <v>#REF!</v>
      </c>
      <c r="BD125" s="150" t="e">
        <f>#REF!+#REF!+#REF!+#REF!+#REF!</f>
        <v>#REF!</v>
      </c>
      <c r="BE125" s="10" t="e">
        <f t="shared" si="148"/>
        <v>#REF!</v>
      </c>
      <c r="BF125" s="133" t="e">
        <f t="shared" si="149"/>
        <v>#REF!</v>
      </c>
      <c r="BG125" s="126"/>
      <c r="BH125" s="150" t="e">
        <f>#REF!+#REF!+#REF!+#REF!+#REF!</f>
        <v>#REF!</v>
      </c>
      <c r="BI125" s="97" t="e">
        <f t="shared" si="159"/>
        <v>#REF!</v>
      </c>
      <c r="BJ125" s="10" t="e">
        <f t="shared" si="150"/>
        <v>#REF!</v>
      </c>
      <c r="BK125" s="133" t="e">
        <f t="shared" si="151"/>
        <v>#REF!</v>
      </c>
      <c r="BM125" s="150" t="e">
        <f>#REF!+#REF!</f>
        <v>#REF!</v>
      </c>
      <c r="BN125" s="97" t="e">
        <f>#REF!+#REF!</f>
        <v>#REF!</v>
      </c>
      <c r="BO125" s="10" t="e">
        <f t="shared" si="152"/>
        <v>#REF!</v>
      </c>
      <c r="BP125" s="133" t="e">
        <f t="shared" si="153"/>
        <v>#REF!</v>
      </c>
      <c r="BQ125" s="126"/>
      <c r="BR125" s="150" t="e">
        <f>#REF!+#REF!</f>
        <v>#REF!</v>
      </c>
      <c r="BS125" s="97" t="e">
        <f t="shared" si="160"/>
        <v>#REF!</v>
      </c>
      <c r="BT125" s="10" t="e">
        <f t="shared" si="154"/>
        <v>#REF!</v>
      </c>
      <c r="BU125" s="133" t="e">
        <f t="shared" si="155"/>
        <v>#REF!</v>
      </c>
    </row>
    <row r="126" spans="1:73" outlineLevel="1">
      <c r="A126" s="8">
        <v>58200</v>
      </c>
      <c r="B126" s="4"/>
      <c r="C126" t="s">
        <v>40</v>
      </c>
      <c r="E126" s="165" t="e">
        <f t="shared" si="156"/>
        <v>#REF!</v>
      </c>
      <c r="F126" s="165" t="e">
        <f t="shared" si="156"/>
        <v>#REF!</v>
      </c>
      <c r="G126" s="166" t="e">
        <f t="shared" si="161"/>
        <v>#REF!</v>
      </c>
      <c r="H126" s="172" t="e">
        <f t="shared" si="162"/>
        <v>#REF!</v>
      </c>
      <c r="I126" s="126"/>
      <c r="J126" s="165" t="e">
        <f t="shared" si="157"/>
        <v>#REF!</v>
      </c>
      <c r="K126" s="166" t="e">
        <f t="shared" si="158"/>
        <v>#REF!</v>
      </c>
      <c r="L126" s="166" t="e">
        <f t="shared" si="163"/>
        <v>#REF!</v>
      </c>
      <c r="M126" s="133" t="e">
        <f t="shared" si="164"/>
        <v>#REF!</v>
      </c>
      <c r="N126" s="26"/>
      <c r="O126" s="150" t="e">
        <f>+#REF!</f>
        <v>#REF!</v>
      </c>
      <c r="P126" s="97" t="e">
        <f>+#REF!</f>
        <v>#REF!</v>
      </c>
      <c r="Q126" s="10" t="e">
        <f t="shared" si="165"/>
        <v>#REF!</v>
      </c>
      <c r="R126" s="133" t="e">
        <f t="shared" si="166"/>
        <v>#REF!</v>
      </c>
      <c r="S126" s="126"/>
      <c r="T126" s="150" t="e">
        <f>+#REF!</f>
        <v>#REF!</v>
      </c>
      <c r="U126" s="97" t="e">
        <f>+#REF!</f>
        <v>#REF!</v>
      </c>
      <c r="V126" s="10" t="e">
        <f t="shared" si="167"/>
        <v>#REF!</v>
      </c>
      <c r="W126" s="133" t="e">
        <f t="shared" si="168"/>
        <v>#REF!</v>
      </c>
      <c r="Y126" s="150" t="e">
        <f>+#REF!</f>
        <v>#REF!</v>
      </c>
      <c r="Z126" s="97" t="e">
        <f>+#REF!</f>
        <v>#REF!</v>
      </c>
      <c r="AA126" s="10" t="e">
        <f t="shared" si="169"/>
        <v>#REF!</v>
      </c>
      <c r="AB126" s="133" t="e">
        <f t="shared" si="170"/>
        <v>#REF!</v>
      </c>
      <c r="AC126" s="126"/>
      <c r="AD126" s="150" t="e">
        <f>+#REF!</f>
        <v>#REF!</v>
      </c>
      <c r="AE126" s="97" t="e">
        <f>+#REF!</f>
        <v>#REF!</v>
      </c>
      <c r="AF126" s="10" t="e">
        <f t="shared" si="171"/>
        <v>#REF!</v>
      </c>
      <c r="AG126" s="133" t="e">
        <f t="shared" si="172"/>
        <v>#REF!</v>
      </c>
      <c r="AI126" s="150" t="e">
        <f>+#REF!+#REF!+#REF!+#REF!+#REF!+#REF!+#REF!</f>
        <v>#REF!</v>
      </c>
      <c r="AJ126" s="97" t="e">
        <f>+#REF!+#REF!+#REF!+#REF!+#REF!+#REF!+#REF!</f>
        <v>#REF!</v>
      </c>
      <c r="AK126" s="10" t="e">
        <f t="shared" si="173"/>
        <v>#REF!</v>
      </c>
      <c r="AL126" s="133" t="e">
        <f t="shared" si="174"/>
        <v>#REF!</v>
      </c>
      <c r="AM126" s="126"/>
      <c r="AN126" s="150" t="e">
        <f>+#REF!+#REF!+#REF!+#REF!+#REF!+#REF!+#REF!</f>
        <v>#REF!</v>
      </c>
      <c r="AO126" s="97" t="e">
        <f>+#REF!+#REF!+#REF!+#REF!+#REF!+#REF!+#REF!</f>
        <v>#REF!</v>
      </c>
      <c r="AP126" s="10" t="e">
        <f t="shared" si="175"/>
        <v>#REF!</v>
      </c>
      <c r="AQ126" s="133" t="e">
        <f t="shared" si="176"/>
        <v>#REF!</v>
      </c>
      <c r="AS126" s="150" t="e">
        <f>+#REF!</f>
        <v>#REF!</v>
      </c>
      <c r="AT126" s="97" t="e">
        <f>+#REF!</f>
        <v>#REF!</v>
      </c>
      <c r="AU126" s="10" t="e">
        <f t="shared" si="136"/>
        <v>#REF!</v>
      </c>
      <c r="AV126" s="133" t="e">
        <f t="shared" si="137"/>
        <v>#REF!</v>
      </c>
      <c r="AW126" s="126"/>
      <c r="AX126" s="150" t="e">
        <f>+#REF!</f>
        <v>#REF!</v>
      </c>
      <c r="AY126" s="97" t="e">
        <f>+#REF!</f>
        <v>#REF!</v>
      </c>
      <c r="AZ126" s="10" t="e">
        <f t="shared" si="138"/>
        <v>#REF!</v>
      </c>
      <c r="BA126" s="133" t="e">
        <f t="shared" si="139"/>
        <v>#REF!</v>
      </c>
      <c r="BC126" s="150" t="e">
        <f>#REF!+#REF!+#REF!+#REF!+#REF!</f>
        <v>#REF!</v>
      </c>
      <c r="BD126" s="150" t="e">
        <f>#REF!+#REF!+#REF!+#REF!+#REF!</f>
        <v>#REF!</v>
      </c>
      <c r="BE126" s="10" t="e">
        <f t="shared" si="148"/>
        <v>#REF!</v>
      </c>
      <c r="BF126" s="133" t="e">
        <f t="shared" si="149"/>
        <v>#REF!</v>
      </c>
      <c r="BG126" s="126"/>
      <c r="BH126" s="150" t="e">
        <f>#REF!+#REF!+#REF!+#REF!+#REF!</f>
        <v>#REF!</v>
      </c>
      <c r="BI126" s="97" t="e">
        <f t="shared" si="159"/>
        <v>#REF!</v>
      </c>
      <c r="BJ126" s="10" t="e">
        <f t="shared" si="150"/>
        <v>#REF!</v>
      </c>
      <c r="BK126" s="133" t="e">
        <f t="shared" si="151"/>
        <v>#REF!</v>
      </c>
      <c r="BM126" s="150" t="e">
        <f>#REF!+#REF!</f>
        <v>#REF!</v>
      </c>
      <c r="BN126" s="97" t="e">
        <f>#REF!+#REF!</f>
        <v>#REF!</v>
      </c>
      <c r="BO126" s="10" t="e">
        <f t="shared" si="152"/>
        <v>#REF!</v>
      </c>
      <c r="BP126" s="133" t="e">
        <f t="shared" si="153"/>
        <v>#REF!</v>
      </c>
      <c r="BQ126" s="126"/>
      <c r="BR126" s="150" t="e">
        <f>#REF!+#REF!</f>
        <v>#REF!</v>
      </c>
      <c r="BS126" s="97" t="e">
        <f t="shared" si="160"/>
        <v>#REF!</v>
      </c>
      <c r="BT126" s="10" t="e">
        <f t="shared" si="154"/>
        <v>#REF!</v>
      </c>
      <c r="BU126" s="133" t="e">
        <f t="shared" si="155"/>
        <v>#REF!</v>
      </c>
    </row>
    <row r="127" spans="1:73" outlineLevel="1">
      <c r="A127" s="8">
        <v>58310</v>
      </c>
      <c r="B127" s="4"/>
      <c r="C127" t="s">
        <v>41</v>
      </c>
      <c r="E127" s="165" t="e">
        <f t="shared" si="156"/>
        <v>#REF!</v>
      </c>
      <c r="F127" s="165" t="e">
        <f t="shared" si="156"/>
        <v>#REF!</v>
      </c>
      <c r="G127" s="166" t="e">
        <f t="shared" si="161"/>
        <v>#REF!</v>
      </c>
      <c r="H127" s="172" t="e">
        <f t="shared" si="162"/>
        <v>#REF!</v>
      </c>
      <c r="I127" s="126"/>
      <c r="J127" s="165" t="e">
        <f t="shared" si="157"/>
        <v>#REF!</v>
      </c>
      <c r="K127" s="166" t="e">
        <f t="shared" si="158"/>
        <v>#REF!</v>
      </c>
      <c r="L127" s="166" t="e">
        <f t="shared" si="163"/>
        <v>#REF!</v>
      </c>
      <c r="M127" s="133" t="e">
        <f t="shared" si="164"/>
        <v>#REF!</v>
      </c>
      <c r="N127" s="26"/>
      <c r="O127" s="150" t="e">
        <f>+#REF!</f>
        <v>#REF!</v>
      </c>
      <c r="P127" s="97" t="e">
        <f>+#REF!</f>
        <v>#REF!</v>
      </c>
      <c r="Q127" s="10" t="e">
        <f t="shared" si="165"/>
        <v>#REF!</v>
      </c>
      <c r="R127" s="133" t="e">
        <f t="shared" si="166"/>
        <v>#REF!</v>
      </c>
      <c r="S127" s="126"/>
      <c r="T127" s="150" t="e">
        <f>+#REF!</f>
        <v>#REF!</v>
      </c>
      <c r="U127" s="97" t="e">
        <f>+#REF!</f>
        <v>#REF!</v>
      </c>
      <c r="V127" s="10" t="e">
        <f t="shared" si="167"/>
        <v>#REF!</v>
      </c>
      <c r="W127" s="133" t="e">
        <f t="shared" si="168"/>
        <v>#REF!</v>
      </c>
      <c r="Y127" s="150" t="e">
        <f>+#REF!</f>
        <v>#REF!</v>
      </c>
      <c r="Z127" s="97" t="e">
        <f>+#REF!</f>
        <v>#REF!</v>
      </c>
      <c r="AA127" s="10" t="e">
        <f t="shared" si="169"/>
        <v>#REF!</v>
      </c>
      <c r="AB127" s="133" t="e">
        <f t="shared" si="170"/>
        <v>#REF!</v>
      </c>
      <c r="AC127" s="126"/>
      <c r="AD127" s="150" t="e">
        <f>+#REF!</f>
        <v>#REF!</v>
      </c>
      <c r="AE127" s="97" t="e">
        <f>+#REF!</f>
        <v>#REF!</v>
      </c>
      <c r="AF127" s="10" t="e">
        <f t="shared" si="171"/>
        <v>#REF!</v>
      </c>
      <c r="AG127" s="133" t="e">
        <f t="shared" si="172"/>
        <v>#REF!</v>
      </c>
      <c r="AI127" s="150" t="e">
        <f>+#REF!+#REF!+#REF!+#REF!+#REF!+#REF!+#REF!</f>
        <v>#REF!</v>
      </c>
      <c r="AJ127" s="97" t="e">
        <f>+#REF!+#REF!+#REF!+#REF!+#REF!+#REF!+#REF!</f>
        <v>#REF!</v>
      </c>
      <c r="AK127" s="10" t="e">
        <f t="shared" si="173"/>
        <v>#REF!</v>
      </c>
      <c r="AL127" s="133" t="e">
        <f t="shared" si="174"/>
        <v>#REF!</v>
      </c>
      <c r="AM127" s="126"/>
      <c r="AN127" s="150" t="e">
        <f>+#REF!+#REF!+#REF!+#REF!+#REF!+#REF!+#REF!</f>
        <v>#REF!</v>
      </c>
      <c r="AO127" s="97" t="e">
        <f>+#REF!+#REF!+#REF!+#REF!+#REF!+#REF!+#REF!</f>
        <v>#REF!</v>
      </c>
      <c r="AP127" s="10" t="e">
        <f t="shared" si="175"/>
        <v>#REF!</v>
      </c>
      <c r="AQ127" s="133" t="e">
        <f t="shared" si="176"/>
        <v>#REF!</v>
      </c>
      <c r="AS127" s="150" t="e">
        <f>+#REF!</f>
        <v>#REF!</v>
      </c>
      <c r="AT127" s="97" t="e">
        <f>+#REF!</f>
        <v>#REF!</v>
      </c>
      <c r="AU127" s="10" t="e">
        <f t="shared" si="136"/>
        <v>#REF!</v>
      </c>
      <c r="AV127" s="133" t="e">
        <f t="shared" si="137"/>
        <v>#REF!</v>
      </c>
      <c r="AW127" s="126"/>
      <c r="AX127" s="150" t="e">
        <f>+#REF!</f>
        <v>#REF!</v>
      </c>
      <c r="AY127" s="97" t="e">
        <f>+#REF!</f>
        <v>#REF!</v>
      </c>
      <c r="AZ127" s="10" t="e">
        <f t="shared" si="138"/>
        <v>#REF!</v>
      </c>
      <c r="BA127" s="133" t="e">
        <f t="shared" si="139"/>
        <v>#REF!</v>
      </c>
      <c r="BC127" s="150" t="e">
        <f>#REF!+#REF!+#REF!+#REF!+#REF!</f>
        <v>#REF!</v>
      </c>
      <c r="BD127" s="150" t="e">
        <f>#REF!+#REF!+#REF!+#REF!+#REF!</f>
        <v>#REF!</v>
      </c>
      <c r="BE127" s="10" t="e">
        <f t="shared" si="148"/>
        <v>#REF!</v>
      </c>
      <c r="BF127" s="133" t="e">
        <f t="shared" si="149"/>
        <v>#REF!</v>
      </c>
      <c r="BG127" s="126"/>
      <c r="BH127" s="150" t="e">
        <f>#REF!+#REF!+#REF!+#REF!+#REF!</f>
        <v>#REF!</v>
      </c>
      <c r="BI127" s="97" t="e">
        <f t="shared" si="159"/>
        <v>#REF!</v>
      </c>
      <c r="BJ127" s="10" t="e">
        <f t="shared" si="150"/>
        <v>#REF!</v>
      </c>
      <c r="BK127" s="133" t="e">
        <f t="shared" si="151"/>
        <v>#REF!</v>
      </c>
      <c r="BM127" s="150" t="e">
        <f>#REF!+#REF!</f>
        <v>#REF!</v>
      </c>
      <c r="BN127" s="97" t="e">
        <f>#REF!+#REF!</f>
        <v>#REF!</v>
      </c>
      <c r="BO127" s="10" t="e">
        <f t="shared" si="152"/>
        <v>#REF!</v>
      </c>
      <c r="BP127" s="133" t="e">
        <f t="shared" si="153"/>
        <v>#REF!</v>
      </c>
      <c r="BQ127" s="126"/>
      <c r="BR127" s="150" t="e">
        <f>#REF!+#REF!</f>
        <v>#REF!</v>
      </c>
      <c r="BS127" s="97" t="e">
        <f t="shared" si="160"/>
        <v>#REF!</v>
      </c>
      <c r="BT127" s="10" t="e">
        <f t="shared" si="154"/>
        <v>#REF!</v>
      </c>
      <c r="BU127" s="133" t="e">
        <f t="shared" si="155"/>
        <v>#REF!</v>
      </c>
    </row>
    <row r="128" spans="1:73" outlineLevel="1">
      <c r="A128" s="8">
        <v>58320</v>
      </c>
      <c r="B128" s="4"/>
      <c r="C128" t="s">
        <v>42</v>
      </c>
      <c r="E128" s="165" t="e">
        <f t="shared" si="156"/>
        <v>#REF!</v>
      </c>
      <c r="F128" s="165" t="e">
        <f t="shared" si="156"/>
        <v>#REF!</v>
      </c>
      <c r="G128" s="166" t="e">
        <f t="shared" si="161"/>
        <v>#REF!</v>
      </c>
      <c r="H128" s="172" t="e">
        <f t="shared" si="162"/>
        <v>#REF!</v>
      </c>
      <c r="I128" s="126"/>
      <c r="J128" s="165" t="e">
        <f t="shared" si="157"/>
        <v>#REF!</v>
      </c>
      <c r="K128" s="166" t="e">
        <f t="shared" si="158"/>
        <v>#REF!</v>
      </c>
      <c r="L128" s="166" t="e">
        <f t="shared" si="163"/>
        <v>#REF!</v>
      </c>
      <c r="M128" s="133" t="e">
        <f t="shared" si="164"/>
        <v>#REF!</v>
      </c>
      <c r="O128" s="150" t="e">
        <f>+#REF!</f>
        <v>#REF!</v>
      </c>
      <c r="P128" s="97" t="e">
        <f>+#REF!</f>
        <v>#REF!</v>
      </c>
      <c r="Q128" s="10" t="e">
        <f t="shared" si="165"/>
        <v>#REF!</v>
      </c>
      <c r="R128" s="133" t="e">
        <f t="shared" si="166"/>
        <v>#REF!</v>
      </c>
      <c r="S128" s="126"/>
      <c r="T128" s="150" t="e">
        <f>+#REF!</f>
        <v>#REF!</v>
      </c>
      <c r="U128" s="97" t="e">
        <f>+#REF!</f>
        <v>#REF!</v>
      </c>
      <c r="V128" s="10" t="e">
        <f t="shared" si="167"/>
        <v>#REF!</v>
      </c>
      <c r="W128" s="133" t="e">
        <f t="shared" si="168"/>
        <v>#REF!</v>
      </c>
      <c r="Y128" s="150" t="e">
        <f>+#REF!</f>
        <v>#REF!</v>
      </c>
      <c r="Z128" s="97" t="e">
        <f>+#REF!</f>
        <v>#REF!</v>
      </c>
      <c r="AA128" s="10" t="e">
        <f t="shared" si="169"/>
        <v>#REF!</v>
      </c>
      <c r="AB128" s="133" t="e">
        <f t="shared" si="170"/>
        <v>#REF!</v>
      </c>
      <c r="AC128" s="126"/>
      <c r="AD128" s="150" t="e">
        <f>+#REF!</f>
        <v>#REF!</v>
      </c>
      <c r="AE128" s="97" t="e">
        <f>+#REF!</f>
        <v>#REF!</v>
      </c>
      <c r="AF128" s="10" t="e">
        <f t="shared" si="171"/>
        <v>#REF!</v>
      </c>
      <c r="AG128" s="133" t="e">
        <f t="shared" si="172"/>
        <v>#REF!</v>
      </c>
      <c r="AI128" s="150" t="e">
        <f>+#REF!+#REF!+#REF!+#REF!+#REF!+#REF!+#REF!</f>
        <v>#REF!</v>
      </c>
      <c r="AJ128" s="97" t="e">
        <f>+#REF!+#REF!+#REF!+#REF!+#REF!+#REF!+#REF!</f>
        <v>#REF!</v>
      </c>
      <c r="AK128" s="10" t="e">
        <f t="shared" si="173"/>
        <v>#REF!</v>
      </c>
      <c r="AL128" s="133" t="e">
        <f t="shared" si="174"/>
        <v>#REF!</v>
      </c>
      <c r="AM128" s="126"/>
      <c r="AN128" s="150" t="e">
        <f>+#REF!+#REF!+#REF!+#REF!+#REF!+#REF!+#REF!</f>
        <v>#REF!</v>
      </c>
      <c r="AO128" s="97" t="e">
        <f>+#REF!+#REF!+#REF!+#REF!+#REF!+#REF!+#REF!</f>
        <v>#REF!</v>
      </c>
      <c r="AP128" s="10" t="e">
        <f t="shared" si="175"/>
        <v>#REF!</v>
      </c>
      <c r="AQ128" s="133" t="e">
        <f t="shared" si="176"/>
        <v>#REF!</v>
      </c>
      <c r="AS128" s="150" t="e">
        <f>+#REF!</f>
        <v>#REF!</v>
      </c>
      <c r="AT128" s="97" t="e">
        <f>+#REF!</f>
        <v>#REF!</v>
      </c>
      <c r="AU128" s="10" t="e">
        <f t="shared" si="136"/>
        <v>#REF!</v>
      </c>
      <c r="AV128" s="133" t="e">
        <f t="shared" si="137"/>
        <v>#REF!</v>
      </c>
      <c r="AW128" s="126"/>
      <c r="AX128" s="150" t="e">
        <f>+#REF!</f>
        <v>#REF!</v>
      </c>
      <c r="AY128" s="97" t="e">
        <f>+#REF!</f>
        <v>#REF!</v>
      </c>
      <c r="AZ128" s="10" t="e">
        <f t="shared" si="138"/>
        <v>#REF!</v>
      </c>
      <c r="BA128" s="133" t="e">
        <f t="shared" si="139"/>
        <v>#REF!</v>
      </c>
      <c r="BC128" s="150" t="e">
        <f>#REF!+#REF!+#REF!+#REF!+#REF!</f>
        <v>#REF!</v>
      </c>
      <c r="BD128" s="150" t="e">
        <f>#REF!+#REF!+#REF!+#REF!+#REF!</f>
        <v>#REF!</v>
      </c>
      <c r="BE128" s="10" t="e">
        <f t="shared" si="148"/>
        <v>#REF!</v>
      </c>
      <c r="BF128" s="133" t="e">
        <f t="shared" si="149"/>
        <v>#REF!</v>
      </c>
      <c r="BG128" s="126"/>
      <c r="BH128" s="150" t="e">
        <f>#REF!+#REF!+#REF!+#REF!+#REF!</f>
        <v>#REF!</v>
      </c>
      <c r="BI128" s="97" t="e">
        <f t="shared" si="159"/>
        <v>#REF!</v>
      </c>
      <c r="BJ128" s="10" t="e">
        <f t="shared" si="150"/>
        <v>#REF!</v>
      </c>
      <c r="BK128" s="133" t="e">
        <f t="shared" si="151"/>
        <v>#REF!</v>
      </c>
      <c r="BM128" s="150" t="e">
        <f>#REF!+#REF!</f>
        <v>#REF!</v>
      </c>
      <c r="BN128" s="97" t="e">
        <f>#REF!+#REF!</f>
        <v>#REF!</v>
      </c>
      <c r="BO128" s="10" t="e">
        <f t="shared" si="152"/>
        <v>#REF!</v>
      </c>
      <c r="BP128" s="133" t="e">
        <f t="shared" si="153"/>
        <v>#REF!</v>
      </c>
      <c r="BQ128" s="126"/>
      <c r="BR128" s="150" t="e">
        <f>#REF!+#REF!</f>
        <v>#REF!</v>
      </c>
      <c r="BS128" s="97" t="e">
        <f t="shared" si="160"/>
        <v>#REF!</v>
      </c>
      <c r="BT128" s="10" t="e">
        <f t="shared" si="154"/>
        <v>#REF!</v>
      </c>
      <c r="BU128" s="133" t="e">
        <f t="shared" si="155"/>
        <v>#REF!</v>
      </c>
    </row>
    <row r="129" spans="1:73" outlineLevel="1">
      <c r="A129" s="8">
        <v>58400</v>
      </c>
      <c r="B129" s="4"/>
      <c r="C129" t="s">
        <v>220</v>
      </c>
      <c r="E129" s="165" t="e">
        <f t="shared" si="156"/>
        <v>#REF!</v>
      </c>
      <c r="F129" s="165" t="e">
        <f t="shared" si="156"/>
        <v>#REF!</v>
      </c>
      <c r="G129" s="166" t="e">
        <f t="shared" si="161"/>
        <v>#REF!</v>
      </c>
      <c r="H129" s="172" t="e">
        <f t="shared" si="162"/>
        <v>#REF!</v>
      </c>
      <c r="I129" s="126"/>
      <c r="J129" s="165" t="e">
        <f t="shared" si="157"/>
        <v>#REF!</v>
      </c>
      <c r="K129" s="166" t="e">
        <f t="shared" si="158"/>
        <v>#REF!</v>
      </c>
      <c r="L129" s="166" t="e">
        <f t="shared" si="163"/>
        <v>#REF!</v>
      </c>
      <c r="M129" s="133" t="e">
        <f t="shared" si="164"/>
        <v>#REF!</v>
      </c>
      <c r="O129" s="150" t="e">
        <f>+#REF!</f>
        <v>#REF!</v>
      </c>
      <c r="P129" s="97" t="e">
        <f>+#REF!</f>
        <v>#REF!</v>
      </c>
      <c r="Q129" s="10" t="e">
        <f t="shared" si="165"/>
        <v>#REF!</v>
      </c>
      <c r="R129" s="133" t="e">
        <f t="shared" si="166"/>
        <v>#REF!</v>
      </c>
      <c r="S129" s="126"/>
      <c r="T129" s="150" t="e">
        <f>+#REF!</f>
        <v>#REF!</v>
      </c>
      <c r="U129" s="97" t="e">
        <f>+#REF!</f>
        <v>#REF!</v>
      </c>
      <c r="V129" s="10" t="e">
        <f t="shared" si="167"/>
        <v>#REF!</v>
      </c>
      <c r="W129" s="133" t="e">
        <f t="shared" si="168"/>
        <v>#REF!</v>
      </c>
      <c r="Y129" s="150" t="e">
        <f>+#REF!</f>
        <v>#REF!</v>
      </c>
      <c r="Z129" s="97" t="e">
        <f>+#REF!</f>
        <v>#REF!</v>
      </c>
      <c r="AA129" s="10" t="e">
        <f t="shared" si="169"/>
        <v>#REF!</v>
      </c>
      <c r="AB129" s="133" t="e">
        <f t="shared" si="170"/>
        <v>#REF!</v>
      </c>
      <c r="AC129" s="126"/>
      <c r="AD129" s="150" t="e">
        <f>+#REF!</f>
        <v>#REF!</v>
      </c>
      <c r="AE129" s="97" t="e">
        <f>+#REF!</f>
        <v>#REF!</v>
      </c>
      <c r="AF129" s="10" t="e">
        <f t="shared" si="171"/>
        <v>#REF!</v>
      </c>
      <c r="AG129" s="133" t="e">
        <f t="shared" si="172"/>
        <v>#REF!</v>
      </c>
      <c r="AI129" s="150" t="e">
        <f>+#REF!+#REF!+#REF!+#REF!+#REF!+#REF!+#REF!</f>
        <v>#REF!</v>
      </c>
      <c r="AJ129" s="97" t="e">
        <f>+#REF!+#REF!+#REF!+#REF!+#REF!+#REF!+#REF!</f>
        <v>#REF!</v>
      </c>
      <c r="AK129" s="10" t="e">
        <f t="shared" si="173"/>
        <v>#REF!</v>
      </c>
      <c r="AL129" s="133" t="e">
        <f t="shared" si="174"/>
        <v>#REF!</v>
      </c>
      <c r="AM129" s="126"/>
      <c r="AN129" s="150" t="e">
        <f>+#REF!+#REF!+#REF!+#REF!+#REF!+#REF!+#REF!</f>
        <v>#REF!</v>
      </c>
      <c r="AO129" s="97" t="e">
        <f>+#REF!+#REF!+#REF!+#REF!+#REF!+#REF!+#REF!</f>
        <v>#REF!</v>
      </c>
      <c r="AP129" s="10" t="e">
        <f t="shared" si="175"/>
        <v>#REF!</v>
      </c>
      <c r="AQ129" s="133" t="e">
        <f t="shared" si="176"/>
        <v>#REF!</v>
      </c>
      <c r="AS129" s="150" t="e">
        <f>+#REF!</f>
        <v>#REF!</v>
      </c>
      <c r="AT129" s="97" t="e">
        <f>+#REF!</f>
        <v>#REF!</v>
      </c>
      <c r="AU129" s="10" t="e">
        <f t="shared" si="136"/>
        <v>#REF!</v>
      </c>
      <c r="AV129" s="133" t="e">
        <f t="shared" si="137"/>
        <v>#REF!</v>
      </c>
      <c r="AW129" s="126"/>
      <c r="AX129" s="150" t="e">
        <f>+#REF!</f>
        <v>#REF!</v>
      </c>
      <c r="AY129" s="97" t="e">
        <f>+#REF!</f>
        <v>#REF!</v>
      </c>
      <c r="AZ129" s="10" t="e">
        <f t="shared" si="138"/>
        <v>#REF!</v>
      </c>
      <c r="BA129" s="133" t="e">
        <f t="shared" si="139"/>
        <v>#REF!</v>
      </c>
      <c r="BC129" s="150" t="e">
        <f>#REF!+#REF!+#REF!+#REF!+#REF!</f>
        <v>#REF!</v>
      </c>
      <c r="BD129" s="150" t="e">
        <f>#REF!+#REF!+#REF!+#REF!+#REF!</f>
        <v>#REF!</v>
      </c>
      <c r="BE129" s="10" t="e">
        <f t="shared" si="148"/>
        <v>#REF!</v>
      </c>
      <c r="BF129" s="133" t="e">
        <f t="shared" si="149"/>
        <v>#REF!</v>
      </c>
      <c r="BG129" s="126"/>
      <c r="BH129" s="150" t="e">
        <f>#REF!+#REF!+#REF!+#REF!+#REF!</f>
        <v>#REF!</v>
      </c>
      <c r="BI129" s="97" t="e">
        <f t="shared" si="159"/>
        <v>#REF!</v>
      </c>
      <c r="BJ129" s="10" t="e">
        <f t="shared" si="150"/>
        <v>#REF!</v>
      </c>
      <c r="BK129" s="133" t="e">
        <f t="shared" si="151"/>
        <v>#REF!</v>
      </c>
      <c r="BM129" s="150" t="e">
        <f>#REF!+#REF!</f>
        <v>#REF!</v>
      </c>
      <c r="BN129" s="97" t="e">
        <f>#REF!+#REF!</f>
        <v>#REF!</v>
      </c>
      <c r="BO129" s="10" t="e">
        <f t="shared" si="152"/>
        <v>#REF!</v>
      </c>
      <c r="BP129" s="133" t="e">
        <f t="shared" si="153"/>
        <v>#REF!</v>
      </c>
      <c r="BQ129" s="126"/>
      <c r="BR129" s="150" t="e">
        <f>#REF!+#REF!</f>
        <v>#REF!</v>
      </c>
      <c r="BS129" s="97" t="e">
        <f t="shared" si="160"/>
        <v>#REF!</v>
      </c>
      <c r="BT129" s="10" t="e">
        <f t="shared" si="154"/>
        <v>#REF!</v>
      </c>
      <c r="BU129" s="133" t="e">
        <f t="shared" si="155"/>
        <v>#REF!</v>
      </c>
    </row>
    <row r="130" spans="1:73" outlineLevel="1">
      <c r="A130" s="8">
        <v>58500</v>
      </c>
      <c r="B130" s="4"/>
      <c r="C130" t="s">
        <v>43</v>
      </c>
      <c r="E130" s="165" t="e">
        <f t="shared" si="156"/>
        <v>#REF!</v>
      </c>
      <c r="F130" s="165" t="e">
        <f t="shared" si="156"/>
        <v>#REF!</v>
      </c>
      <c r="G130" s="166" t="e">
        <f t="shared" si="161"/>
        <v>#REF!</v>
      </c>
      <c r="H130" s="172" t="e">
        <f t="shared" si="162"/>
        <v>#REF!</v>
      </c>
      <c r="I130" s="126"/>
      <c r="J130" s="165" t="e">
        <f t="shared" si="157"/>
        <v>#REF!</v>
      </c>
      <c r="K130" s="166" t="e">
        <f t="shared" si="158"/>
        <v>#REF!</v>
      </c>
      <c r="L130" s="166" t="e">
        <f t="shared" si="163"/>
        <v>#REF!</v>
      </c>
      <c r="M130" s="133" t="e">
        <f t="shared" si="164"/>
        <v>#REF!</v>
      </c>
      <c r="O130" s="150" t="e">
        <f>+#REF!</f>
        <v>#REF!</v>
      </c>
      <c r="P130" s="97" t="e">
        <f>+#REF!</f>
        <v>#REF!</v>
      </c>
      <c r="Q130" s="10" t="e">
        <f t="shared" si="165"/>
        <v>#REF!</v>
      </c>
      <c r="R130" s="133" t="e">
        <f t="shared" si="166"/>
        <v>#REF!</v>
      </c>
      <c r="S130" s="126"/>
      <c r="T130" s="150" t="e">
        <f>+#REF!</f>
        <v>#REF!</v>
      </c>
      <c r="U130" s="97" t="e">
        <f>+#REF!</f>
        <v>#REF!</v>
      </c>
      <c r="V130" s="10" t="e">
        <f t="shared" si="167"/>
        <v>#REF!</v>
      </c>
      <c r="W130" s="133" t="e">
        <f t="shared" si="168"/>
        <v>#REF!</v>
      </c>
      <c r="Y130" s="150" t="e">
        <f>+#REF!</f>
        <v>#REF!</v>
      </c>
      <c r="Z130" s="97" t="e">
        <f>+#REF!</f>
        <v>#REF!</v>
      </c>
      <c r="AA130" s="10" t="e">
        <f t="shared" si="169"/>
        <v>#REF!</v>
      </c>
      <c r="AB130" s="133" t="e">
        <f t="shared" si="170"/>
        <v>#REF!</v>
      </c>
      <c r="AC130" s="126"/>
      <c r="AD130" s="150" t="e">
        <f>+#REF!</f>
        <v>#REF!</v>
      </c>
      <c r="AE130" s="97" t="e">
        <f>+#REF!</f>
        <v>#REF!</v>
      </c>
      <c r="AF130" s="10" t="e">
        <f t="shared" si="171"/>
        <v>#REF!</v>
      </c>
      <c r="AG130" s="133" t="e">
        <f t="shared" si="172"/>
        <v>#REF!</v>
      </c>
      <c r="AI130" s="150" t="e">
        <f>+#REF!+#REF!+#REF!+#REF!+#REF!+#REF!+#REF!</f>
        <v>#REF!</v>
      </c>
      <c r="AJ130" s="97" t="e">
        <f>+#REF!+#REF!+#REF!+#REF!+#REF!+#REF!+#REF!</f>
        <v>#REF!</v>
      </c>
      <c r="AK130" s="10" t="e">
        <f t="shared" si="173"/>
        <v>#REF!</v>
      </c>
      <c r="AL130" s="133" t="e">
        <f t="shared" si="174"/>
        <v>#REF!</v>
      </c>
      <c r="AM130" s="126"/>
      <c r="AN130" s="150" t="e">
        <f>+#REF!+#REF!+#REF!+#REF!+#REF!+#REF!+#REF!</f>
        <v>#REF!</v>
      </c>
      <c r="AO130" s="97" t="e">
        <f>+#REF!+#REF!+#REF!+#REF!+#REF!+#REF!+#REF!</f>
        <v>#REF!</v>
      </c>
      <c r="AP130" s="10" t="e">
        <f t="shared" si="175"/>
        <v>#REF!</v>
      </c>
      <c r="AQ130" s="133" t="e">
        <f t="shared" si="176"/>
        <v>#REF!</v>
      </c>
      <c r="AS130" s="150" t="e">
        <f>+#REF!</f>
        <v>#REF!</v>
      </c>
      <c r="AT130" s="97" t="e">
        <f>+#REF!</f>
        <v>#REF!</v>
      </c>
      <c r="AU130" s="10" t="e">
        <f t="shared" si="136"/>
        <v>#REF!</v>
      </c>
      <c r="AV130" s="133" t="e">
        <f t="shared" si="137"/>
        <v>#REF!</v>
      </c>
      <c r="AW130" s="126"/>
      <c r="AX130" s="150" t="e">
        <f>+#REF!</f>
        <v>#REF!</v>
      </c>
      <c r="AY130" s="97" t="e">
        <f>+#REF!</f>
        <v>#REF!</v>
      </c>
      <c r="AZ130" s="10" t="e">
        <f t="shared" si="138"/>
        <v>#REF!</v>
      </c>
      <c r="BA130" s="133" t="e">
        <f t="shared" si="139"/>
        <v>#REF!</v>
      </c>
      <c r="BC130" s="150" t="e">
        <f>#REF!+#REF!+#REF!+#REF!+#REF!</f>
        <v>#REF!</v>
      </c>
      <c r="BD130" s="150" t="e">
        <f>#REF!+#REF!+#REF!+#REF!+#REF!</f>
        <v>#REF!</v>
      </c>
      <c r="BE130" s="10" t="e">
        <f t="shared" si="148"/>
        <v>#REF!</v>
      </c>
      <c r="BF130" s="133" t="e">
        <f t="shared" si="149"/>
        <v>#REF!</v>
      </c>
      <c r="BG130" s="126"/>
      <c r="BH130" s="150" t="e">
        <f>#REF!+#REF!+#REF!+#REF!+#REF!</f>
        <v>#REF!</v>
      </c>
      <c r="BI130" s="97" t="e">
        <f t="shared" si="159"/>
        <v>#REF!</v>
      </c>
      <c r="BJ130" s="10" t="e">
        <f t="shared" si="150"/>
        <v>#REF!</v>
      </c>
      <c r="BK130" s="133" t="e">
        <f t="shared" si="151"/>
        <v>#REF!</v>
      </c>
      <c r="BM130" s="150" t="e">
        <f>#REF!+#REF!</f>
        <v>#REF!</v>
      </c>
      <c r="BN130" s="97" t="e">
        <f>#REF!+#REF!</f>
        <v>#REF!</v>
      </c>
      <c r="BO130" s="10" t="e">
        <f t="shared" si="152"/>
        <v>#REF!</v>
      </c>
      <c r="BP130" s="133" t="e">
        <f t="shared" si="153"/>
        <v>#REF!</v>
      </c>
      <c r="BQ130" s="126"/>
      <c r="BR130" s="150" t="e">
        <f>#REF!+#REF!</f>
        <v>#REF!</v>
      </c>
      <c r="BS130" s="97" t="e">
        <f t="shared" si="160"/>
        <v>#REF!</v>
      </c>
      <c r="BT130" s="10" t="e">
        <f t="shared" si="154"/>
        <v>#REF!</v>
      </c>
      <c r="BU130" s="133" t="e">
        <f t="shared" si="155"/>
        <v>#REF!</v>
      </c>
    </row>
    <row r="131" spans="1:73" outlineLevel="1">
      <c r="A131" s="8">
        <v>58600</v>
      </c>
      <c r="B131" s="4"/>
      <c r="C131" t="s">
        <v>73</v>
      </c>
      <c r="E131" s="165" t="e">
        <f t="shared" si="156"/>
        <v>#REF!</v>
      </c>
      <c r="F131" s="165" t="e">
        <f t="shared" si="156"/>
        <v>#REF!</v>
      </c>
      <c r="G131" s="166" t="e">
        <f t="shared" si="161"/>
        <v>#REF!</v>
      </c>
      <c r="H131" s="172" t="e">
        <f t="shared" si="162"/>
        <v>#REF!</v>
      </c>
      <c r="I131" s="126"/>
      <c r="J131" s="165" t="e">
        <f t="shared" si="157"/>
        <v>#REF!</v>
      </c>
      <c r="K131" s="166" t="e">
        <f t="shared" si="158"/>
        <v>#REF!</v>
      </c>
      <c r="L131" s="166" t="e">
        <f t="shared" si="163"/>
        <v>#REF!</v>
      </c>
      <c r="M131" s="133" t="e">
        <f t="shared" si="164"/>
        <v>#REF!</v>
      </c>
      <c r="O131" s="150" t="e">
        <f>+#REF!</f>
        <v>#REF!</v>
      </c>
      <c r="P131" s="97" t="e">
        <f>+#REF!</f>
        <v>#REF!</v>
      </c>
      <c r="Q131" s="10" t="e">
        <f t="shared" si="165"/>
        <v>#REF!</v>
      </c>
      <c r="R131" s="133" t="e">
        <f t="shared" si="166"/>
        <v>#REF!</v>
      </c>
      <c r="S131" s="126"/>
      <c r="T131" s="150" t="e">
        <f>+#REF!</f>
        <v>#REF!</v>
      </c>
      <c r="U131" s="97" t="e">
        <f>+#REF!</f>
        <v>#REF!</v>
      </c>
      <c r="V131" s="10" t="e">
        <f t="shared" si="167"/>
        <v>#REF!</v>
      </c>
      <c r="W131" s="133" t="e">
        <f t="shared" si="168"/>
        <v>#REF!</v>
      </c>
      <c r="Y131" s="150" t="e">
        <f>+#REF!</f>
        <v>#REF!</v>
      </c>
      <c r="Z131" s="97" t="e">
        <f>+#REF!</f>
        <v>#REF!</v>
      </c>
      <c r="AA131" s="10" t="e">
        <f t="shared" si="169"/>
        <v>#REF!</v>
      </c>
      <c r="AB131" s="133" t="e">
        <f t="shared" si="170"/>
        <v>#REF!</v>
      </c>
      <c r="AC131" s="126"/>
      <c r="AD131" s="150" t="e">
        <f>+#REF!</f>
        <v>#REF!</v>
      </c>
      <c r="AE131" s="97" t="e">
        <f>+#REF!</f>
        <v>#REF!</v>
      </c>
      <c r="AF131" s="10" t="e">
        <f t="shared" si="171"/>
        <v>#REF!</v>
      </c>
      <c r="AG131" s="133" t="e">
        <f t="shared" si="172"/>
        <v>#REF!</v>
      </c>
      <c r="AI131" s="150" t="e">
        <f>+#REF!+#REF!+#REF!+#REF!+#REF!+#REF!+#REF!</f>
        <v>#REF!</v>
      </c>
      <c r="AJ131" s="97" t="e">
        <f>+#REF!+#REF!+#REF!+#REF!+#REF!+#REF!+#REF!</f>
        <v>#REF!</v>
      </c>
      <c r="AK131" s="10" t="e">
        <f t="shared" si="173"/>
        <v>#REF!</v>
      </c>
      <c r="AL131" s="133" t="e">
        <f t="shared" si="174"/>
        <v>#REF!</v>
      </c>
      <c r="AM131" s="126"/>
      <c r="AN131" s="150" t="e">
        <f>+#REF!+#REF!+#REF!+#REF!+#REF!+#REF!+#REF!</f>
        <v>#REF!</v>
      </c>
      <c r="AO131" s="97" t="e">
        <f>+#REF!+#REF!+#REF!+#REF!+#REF!+#REF!+#REF!</f>
        <v>#REF!</v>
      </c>
      <c r="AP131" s="10" t="e">
        <f t="shared" si="175"/>
        <v>#REF!</v>
      </c>
      <c r="AQ131" s="133" t="e">
        <f t="shared" si="176"/>
        <v>#REF!</v>
      </c>
      <c r="AS131" s="150" t="e">
        <f>+#REF!</f>
        <v>#REF!</v>
      </c>
      <c r="AT131" s="97" t="e">
        <f>+#REF!</f>
        <v>#REF!</v>
      </c>
      <c r="AU131" s="10" t="e">
        <f t="shared" si="136"/>
        <v>#REF!</v>
      </c>
      <c r="AV131" s="133" t="e">
        <f t="shared" si="137"/>
        <v>#REF!</v>
      </c>
      <c r="AW131" s="126"/>
      <c r="AX131" s="150" t="e">
        <f>+#REF!</f>
        <v>#REF!</v>
      </c>
      <c r="AY131" s="97" t="e">
        <f>+#REF!</f>
        <v>#REF!</v>
      </c>
      <c r="AZ131" s="10" t="e">
        <f t="shared" si="138"/>
        <v>#REF!</v>
      </c>
      <c r="BA131" s="133" t="e">
        <f t="shared" si="139"/>
        <v>#REF!</v>
      </c>
      <c r="BC131" s="150" t="e">
        <f>#REF!+#REF!+#REF!+#REF!+#REF!</f>
        <v>#REF!</v>
      </c>
      <c r="BD131" s="150" t="e">
        <f>#REF!+#REF!+#REF!+#REF!+#REF!</f>
        <v>#REF!</v>
      </c>
      <c r="BE131" s="10" t="e">
        <f t="shared" si="148"/>
        <v>#REF!</v>
      </c>
      <c r="BF131" s="133" t="e">
        <f t="shared" si="149"/>
        <v>#REF!</v>
      </c>
      <c r="BG131" s="126"/>
      <c r="BH131" s="150" t="e">
        <f>#REF!+#REF!+#REF!+#REF!+#REF!</f>
        <v>#REF!</v>
      </c>
      <c r="BI131" s="97" t="e">
        <f t="shared" si="159"/>
        <v>#REF!</v>
      </c>
      <c r="BJ131" s="10" t="e">
        <f t="shared" si="150"/>
        <v>#REF!</v>
      </c>
      <c r="BK131" s="133" t="e">
        <f t="shared" si="151"/>
        <v>#REF!</v>
      </c>
      <c r="BM131" s="150" t="e">
        <f>#REF!+#REF!</f>
        <v>#REF!</v>
      </c>
      <c r="BN131" s="97" t="e">
        <f>#REF!+#REF!</f>
        <v>#REF!</v>
      </c>
      <c r="BO131" s="10" t="e">
        <f t="shared" si="152"/>
        <v>#REF!</v>
      </c>
      <c r="BP131" s="133" t="e">
        <f t="shared" si="153"/>
        <v>#REF!</v>
      </c>
      <c r="BQ131" s="126"/>
      <c r="BR131" s="150" t="e">
        <f>#REF!+#REF!</f>
        <v>#REF!</v>
      </c>
      <c r="BS131" s="97" t="e">
        <f t="shared" si="160"/>
        <v>#REF!</v>
      </c>
      <c r="BT131" s="10" t="e">
        <f t="shared" si="154"/>
        <v>#REF!</v>
      </c>
      <c r="BU131" s="133" t="e">
        <f t="shared" si="155"/>
        <v>#REF!</v>
      </c>
    </row>
    <row r="132" spans="1:73" outlineLevel="1">
      <c r="A132" s="8">
        <v>58700</v>
      </c>
      <c r="B132" s="4"/>
      <c r="C132" t="s">
        <v>221</v>
      </c>
      <c r="E132" s="165" t="e">
        <f t="shared" si="156"/>
        <v>#REF!</v>
      </c>
      <c r="F132" s="165" t="e">
        <f t="shared" si="156"/>
        <v>#REF!</v>
      </c>
      <c r="G132" s="166" t="e">
        <f t="shared" si="161"/>
        <v>#REF!</v>
      </c>
      <c r="H132" s="172" t="e">
        <f t="shared" si="162"/>
        <v>#REF!</v>
      </c>
      <c r="I132" s="126"/>
      <c r="J132" s="165" t="e">
        <f t="shared" si="157"/>
        <v>#REF!</v>
      </c>
      <c r="K132" s="166" t="e">
        <f t="shared" si="158"/>
        <v>#REF!</v>
      </c>
      <c r="L132" s="166" t="e">
        <f t="shared" si="163"/>
        <v>#REF!</v>
      </c>
      <c r="M132" s="133" t="e">
        <f t="shared" si="164"/>
        <v>#REF!</v>
      </c>
      <c r="O132" s="150" t="e">
        <f>+#REF!</f>
        <v>#REF!</v>
      </c>
      <c r="P132" s="97" t="e">
        <f>+#REF!</f>
        <v>#REF!</v>
      </c>
      <c r="Q132" s="10" t="e">
        <f t="shared" si="165"/>
        <v>#REF!</v>
      </c>
      <c r="R132" s="133" t="e">
        <f t="shared" si="166"/>
        <v>#REF!</v>
      </c>
      <c r="S132" s="126"/>
      <c r="T132" s="150" t="e">
        <f>+#REF!</f>
        <v>#REF!</v>
      </c>
      <c r="U132" s="97" t="e">
        <f>+#REF!</f>
        <v>#REF!</v>
      </c>
      <c r="V132" s="10" t="e">
        <f t="shared" si="167"/>
        <v>#REF!</v>
      </c>
      <c r="W132" s="133" t="e">
        <f t="shared" si="168"/>
        <v>#REF!</v>
      </c>
      <c r="Y132" s="150" t="e">
        <f>+#REF!</f>
        <v>#REF!</v>
      </c>
      <c r="Z132" s="97" t="e">
        <f>+#REF!</f>
        <v>#REF!</v>
      </c>
      <c r="AA132" s="10" t="e">
        <f t="shared" si="169"/>
        <v>#REF!</v>
      </c>
      <c r="AB132" s="133" t="e">
        <f t="shared" si="170"/>
        <v>#REF!</v>
      </c>
      <c r="AC132" s="126"/>
      <c r="AD132" s="150" t="e">
        <f>+#REF!</f>
        <v>#REF!</v>
      </c>
      <c r="AE132" s="97" t="e">
        <f>+#REF!</f>
        <v>#REF!</v>
      </c>
      <c r="AF132" s="10" t="e">
        <f t="shared" si="171"/>
        <v>#REF!</v>
      </c>
      <c r="AG132" s="133" t="e">
        <f t="shared" si="172"/>
        <v>#REF!</v>
      </c>
      <c r="AI132" s="150" t="e">
        <f>+#REF!+#REF!+#REF!+#REF!+#REF!+#REF!+#REF!</f>
        <v>#REF!</v>
      </c>
      <c r="AJ132" s="97" t="e">
        <f>+#REF!+#REF!+#REF!+#REF!+#REF!+#REF!+#REF!</f>
        <v>#REF!</v>
      </c>
      <c r="AK132" s="10" t="e">
        <f t="shared" si="173"/>
        <v>#REF!</v>
      </c>
      <c r="AL132" s="133" t="e">
        <f t="shared" si="174"/>
        <v>#REF!</v>
      </c>
      <c r="AM132" s="126"/>
      <c r="AN132" s="150" t="e">
        <f>+#REF!+#REF!+#REF!+#REF!+#REF!+#REF!+#REF!</f>
        <v>#REF!</v>
      </c>
      <c r="AO132" s="97" t="e">
        <f>+#REF!+#REF!+#REF!+#REF!+#REF!+#REF!+#REF!</f>
        <v>#REF!</v>
      </c>
      <c r="AP132" s="10" t="e">
        <f t="shared" si="175"/>
        <v>#REF!</v>
      </c>
      <c r="AQ132" s="133" t="e">
        <f t="shared" si="176"/>
        <v>#REF!</v>
      </c>
      <c r="AS132" s="150" t="e">
        <f>+#REF!</f>
        <v>#REF!</v>
      </c>
      <c r="AT132" s="97" t="e">
        <f>+#REF!</f>
        <v>#REF!</v>
      </c>
      <c r="AU132" s="10" t="e">
        <f t="shared" si="136"/>
        <v>#REF!</v>
      </c>
      <c r="AV132" s="133" t="e">
        <f t="shared" si="137"/>
        <v>#REF!</v>
      </c>
      <c r="AW132" s="126"/>
      <c r="AX132" s="150" t="e">
        <f>+#REF!</f>
        <v>#REF!</v>
      </c>
      <c r="AY132" s="97" t="e">
        <f>+#REF!</f>
        <v>#REF!</v>
      </c>
      <c r="AZ132" s="10" t="e">
        <f t="shared" si="138"/>
        <v>#REF!</v>
      </c>
      <c r="BA132" s="133" t="e">
        <f t="shared" si="139"/>
        <v>#REF!</v>
      </c>
      <c r="BC132" s="150" t="e">
        <f>#REF!+#REF!+#REF!+#REF!+#REF!</f>
        <v>#REF!</v>
      </c>
      <c r="BD132" s="150" t="e">
        <f>#REF!+#REF!+#REF!+#REF!+#REF!</f>
        <v>#REF!</v>
      </c>
      <c r="BE132" s="10" t="e">
        <f t="shared" si="148"/>
        <v>#REF!</v>
      </c>
      <c r="BF132" s="133" t="e">
        <f t="shared" si="149"/>
        <v>#REF!</v>
      </c>
      <c r="BG132" s="126"/>
      <c r="BH132" s="150" t="e">
        <f>#REF!+#REF!+#REF!+#REF!+#REF!</f>
        <v>#REF!</v>
      </c>
      <c r="BI132" s="97" t="e">
        <f t="shared" si="159"/>
        <v>#REF!</v>
      </c>
      <c r="BJ132" s="10" t="e">
        <f t="shared" si="150"/>
        <v>#REF!</v>
      </c>
      <c r="BK132" s="133" t="e">
        <f t="shared" si="151"/>
        <v>#REF!</v>
      </c>
      <c r="BM132" s="150" t="e">
        <f>#REF!+#REF!</f>
        <v>#REF!</v>
      </c>
      <c r="BN132" s="97" t="e">
        <f>#REF!+#REF!</f>
        <v>#REF!</v>
      </c>
      <c r="BO132" s="10" t="e">
        <f t="shared" si="152"/>
        <v>#REF!</v>
      </c>
      <c r="BP132" s="133" t="e">
        <f t="shared" si="153"/>
        <v>#REF!</v>
      </c>
      <c r="BQ132" s="126"/>
      <c r="BR132" s="150" t="e">
        <f>#REF!+#REF!</f>
        <v>#REF!</v>
      </c>
      <c r="BS132" s="97" t="e">
        <f t="shared" si="160"/>
        <v>#REF!</v>
      </c>
      <c r="BT132" s="10" t="e">
        <f t="shared" si="154"/>
        <v>#REF!</v>
      </c>
      <c r="BU132" s="133" t="e">
        <f t="shared" si="155"/>
        <v>#REF!</v>
      </c>
    </row>
    <row r="133" spans="1:73" outlineLevel="1">
      <c r="A133" s="8">
        <v>58800</v>
      </c>
      <c r="B133" s="4"/>
      <c r="C133" t="s">
        <v>222</v>
      </c>
      <c r="E133" s="165" t="e">
        <f t="shared" si="156"/>
        <v>#REF!</v>
      </c>
      <c r="F133" s="165" t="e">
        <f t="shared" si="156"/>
        <v>#REF!</v>
      </c>
      <c r="G133" s="166" t="e">
        <f t="shared" si="161"/>
        <v>#REF!</v>
      </c>
      <c r="H133" s="172" t="e">
        <f t="shared" si="162"/>
        <v>#REF!</v>
      </c>
      <c r="I133" s="126"/>
      <c r="J133" s="165" t="e">
        <f t="shared" si="157"/>
        <v>#REF!</v>
      </c>
      <c r="K133" s="166" t="e">
        <f t="shared" si="158"/>
        <v>#REF!</v>
      </c>
      <c r="L133" s="166" t="e">
        <f t="shared" si="163"/>
        <v>#REF!</v>
      </c>
      <c r="M133" s="133" t="e">
        <f t="shared" si="164"/>
        <v>#REF!</v>
      </c>
      <c r="O133" s="150" t="e">
        <f>+#REF!</f>
        <v>#REF!</v>
      </c>
      <c r="P133" s="97" t="e">
        <f>+#REF!</f>
        <v>#REF!</v>
      </c>
      <c r="Q133" s="10" t="e">
        <f t="shared" si="165"/>
        <v>#REF!</v>
      </c>
      <c r="R133" s="133" t="e">
        <f t="shared" si="166"/>
        <v>#REF!</v>
      </c>
      <c r="S133" s="126"/>
      <c r="T133" s="150" t="e">
        <f>+#REF!</f>
        <v>#REF!</v>
      </c>
      <c r="U133" s="97" t="e">
        <f>+#REF!</f>
        <v>#REF!</v>
      </c>
      <c r="V133" s="10" t="e">
        <f t="shared" si="167"/>
        <v>#REF!</v>
      </c>
      <c r="W133" s="133" t="e">
        <f t="shared" si="168"/>
        <v>#REF!</v>
      </c>
      <c r="Y133" s="150" t="e">
        <f>+#REF!</f>
        <v>#REF!</v>
      </c>
      <c r="Z133" s="97" t="e">
        <f>+#REF!</f>
        <v>#REF!</v>
      </c>
      <c r="AA133" s="10" t="e">
        <f t="shared" si="169"/>
        <v>#REF!</v>
      </c>
      <c r="AB133" s="133" t="e">
        <f t="shared" si="170"/>
        <v>#REF!</v>
      </c>
      <c r="AC133" s="126"/>
      <c r="AD133" s="150" t="e">
        <f>+#REF!</f>
        <v>#REF!</v>
      </c>
      <c r="AE133" s="97" t="e">
        <f>+#REF!</f>
        <v>#REF!</v>
      </c>
      <c r="AF133" s="10" t="e">
        <f t="shared" si="171"/>
        <v>#REF!</v>
      </c>
      <c r="AG133" s="133" t="e">
        <f t="shared" si="172"/>
        <v>#REF!</v>
      </c>
      <c r="AI133" s="150" t="e">
        <f>+#REF!+#REF!+#REF!+#REF!+#REF!+#REF!+#REF!</f>
        <v>#REF!</v>
      </c>
      <c r="AJ133" s="97" t="e">
        <f>+#REF!+#REF!+#REF!+#REF!+#REF!+#REF!+#REF!</f>
        <v>#REF!</v>
      </c>
      <c r="AK133" s="10" t="e">
        <f t="shared" si="173"/>
        <v>#REF!</v>
      </c>
      <c r="AL133" s="133" t="e">
        <f t="shared" si="174"/>
        <v>#REF!</v>
      </c>
      <c r="AM133" s="126"/>
      <c r="AN133" s="150" t="e">
        <f>+#REF!+#REF!+#REF!+#REF!+#REF!+#REF!+#REF!</f>
        <v>#REF!</v>
      </c>
      <c r="AO133" s="97" t="e">
        <f>+#REF!+#REF!+#REF!+#REF!+#REF!+#REF!+#REF!</f>
        <v>#REF!</v>
      </c>
      <c r="AP133" s="10" t="e">
        <f t="shared" si="175"/>
        <v>#REF!</v>
      </c>
      <c r="AQ133" s="133" t="e">
        <f t="shared" si="176"/>
        <v>#REF!</v>
      </c>
      <c r="AS133" s="150" t="e">
        <f>+#REF!</f>
        <v>#REF!</v>
      </c>
      <c r="AT133" s="97" t="e">
        <f>+#REF!</f>
        <v>#REF!</v>
      </c>
      <c r="AU133" s="10" t="e">
        <f t="shared" si="136"/>
        <v>#REF!</v>
      </c>
      <c r="AV133" s="133" t="e">
        <f t="shared" si="137"/>
        <v>#REF!</v>
      </c>
      <c r="AW133" s="126"/>
      <c r="AX133" s="150" t="e">
        <f>+#REF!</f>
        <v>#REF!</v>
      </c>
      <c r="AY133" s="97" t="e">
        <f>+#REF!</f>
        <v>#REF!</v>
      </c>
      <c r="AZ133" s="10" t="e">
        <f t="shared" si="138"/>
        <v>#REF!</v>
      </c>
      <c r="BA133" s="133" t="e">
        <f t="shared" si="139"/>
        <v>#REF!</v>
      </c>
      <c r="BC133" s="150" t="e">
        <f>#REF!+#REF!+#REF!+#REF!+#REF!</f>
        <v>#REF!</v>
      </c>
      <c r="BD133" s="150" t="e">
        <f>#REF!+#REF!+#REF!+#REF!+#REF!</f>
        <v>#REF!</v>
      </c>
      <c r="BE133" s="10" t="e">
        <f t="shared" si="148"/>
        <v>#REF!</v>
      </c>
      <c r="BF133" s="133" t="e">
        <f t="shared" si="149"/>
        <v>#REF!</v>
      </c>
      <c r="BG133" s="126"/>
      <c r="BH133" s="150" t="e">
        <f>#REF!+#REF!+#REF!+#REF!+#REF!</f>
        <v>#REF!</v>
      </c>
      <c r="BI133" s="97" t="e">
        <f t="shared" si="159"/>
        <v>#REF!</v>
      </c>
      <c r="BJ133" s="10" t="e">
        <f t="shared" si="150"/>
        <v>#REF!</v>
      </c>
      <c r="BK133" s="133" t="e">
        <f t="shared" si="151"/>
        <v>#REF!</v>
      </c>
      <c r="BM133" s="150" t="e">
        <f>#REF!+#REF!</f>
        <v>#REF!</v>
      </c>
      <c r="BN133" s="97" t="e">
        <f>#REF!+#REF!</f>
        <v>#REF!</v>
      </c>
      <c r="BO133" s="10" t="e">
        <f t="shared" si="152"/>
        <v>#REF!</v>
      </c>
      <c r="BP133" s="133" t="e">
        <f t="shared" si="153"/>
        <v>#REF!</v>
      </c>
      <c r="BQ133" s="126"/>
      <c r="BR133" s="150" t="e">
        <f>#REF!+#REF!</f>
        <v>#REF!</v>
      </c>
      <c r="BS133" s="97" t="e">
        <f t="shared" si="160"/>
        <v>#REF!</v>
      </c>
      <c r="BT133" s="10" t="e">
        <f t="shared" si="154"/>
        <v>#REF!</v>
      </c>
      <c r="BU133" s="133" t="e">
        <f t="shared" si="155"/>
        <v>#REF!</v>
      </c>
    </row>
    <row r="134" spans="1:73" outlineLevel="1">
      <c r="A134" s="8">
        <v>58900</v>
      </c>
      <c r="B134" s="4"/>
      <c r="C134" t="s">
        <v>223</v>
      </c>
      <c r="E134" s="165" t="e">
        <f t="shared" si="156"/>
        <v>#REF!</v>
      </c>
      <c r="F134" s="165" t="e">
        <f t="shared" si="156"/>
        <v>#REF!</v>
      </c>
      <c r="G134" s="166" t="e">
        <f t="shared" si="161"/>
        <v>#REF!</v>
      </c>
      <c r="H134" s="172" t="e">
        <f t="shared" si="162"/>
        <v>#REF!</v>
      </c>
      <c r="I134" s="126"/>
      <c r="J134" s="165" t="e">
        <f t="shared" si="157"/>
        <v>#REF!</v>
      </c>
      <c r="K134" s="166" t="e">
        <f t="shared" si="158"/>
        <v>#REF!</v>
      </c>
      <c r="L134" s="166" t="e">
        <f t="shared" si="163"/>
        <v>#REF!</v>
      </c>
      <c r="M134" s="133" t="e">
        <f t="shared" si="164"/>
        <v>#REF!</v>
      </c>
      <c r="O134" s="150" t="e">
        <f>+#REF!</f>
        <v>#REF!</v>
      </c>
      <c r="P134" s="97" t="e">
        <f>+#REF!</f>
        <v>#REF!</v>
      </c>
      <c r="Q134" s="10" t="e">
        <f t="shared" si="165"/>
        <v>#REF!</v>
      </c>
      <c r="R134" s="133" t="e">
        <f t="shared" si="166"/>
        <v>#REF!</v>
      </c>
      <c r="S134" s="126"/>
      <c r="T134" s="150" t="e">
        <f>+#REF!</f>
        <v>#REF!</v>
      </c>
      <c r="U134" s="97" t="e">
        <f>+#REF!</f>
        <v>#REF!</v>
      </c>
      <c r="V134" s="10" t="e">
        <f t="shared" si="167"/>
        <v>#REF!</v>
      </c>
      <c r="W134" s="133" t="e">
        <f t="shared" si="168"/>
        <v>#REF!</v>
      </c>
      <c r="Y134" s="150" t="e">
        <f>+#REF!</f>
        <v>#REF!</v>
      </c>
      <c r="Z134" s="97" t="e">
        <f>+#REF!</f>
        <v>#REF!</v>
      </c>
      <c r="AA134" s="10" t="e">
        <f t="shared" si="169"/>
        <v>#REF!</v>
      </c>
      <c r="AB134" s="133" t="e">
        <f t="shared" si="170"/>
        <v>#REF!</v>
      </c>
      <c r="AC134" s="126"/>
      <c r="AD134" s="150" t="e">
        <f>+#REF!</f>
        <v>#REF!</v>
      </c>
      <c r="AE134" s="97" t="e">
        <f>+#REF!</f>
        <v>#REF!</v>
      </c>
      <c r="AF134" s="10" t="e">
        <f t="shared" si="171"/>
        <v>#REF!</v>
      </c>
      <c r="AG134" s="133" t="e">
        <f t="shared" si="172"/>
        <v>#REF!</v>
      </c>
      <c r="AI134" s="150" t="e">
        <f>+#REF!+#REF!+#REF!+#REF!+#REF!+#REF!+#REF!</f>
        <v>#REF!</v>
      </c>
      <c r="AJ134" s="97" t="e">
        <f>+#REF!+#REF!+#REF!+#REF!+#REF!+#REF!+#REF!</f>
        <v>#REF!</v>
      </c>
      <c r="AK134" s="10" t="e">
        <f t="shared" si="173"/>
        <v>#REF!</v>
      </c>
      <c r="AL134" s="133" t="e">
        <f t="shared" si="174"/>
        <v>#REF!</v>
      </c>
      <c r="AM134" s="126"/>
      <c r="AN134" s="150" t="e">
        <f>+#REF!+#REF!+#REF!+#REF!+#REF!+#REF!+#REF!</f>
        <v>#REF!</v>
      </c>
      <c r="AO134" s="97" t="e">
        <f>+#REF!+#REF!+#REF!+#REF!+#REF!+#REF!+#REF!</f>
        <v>#REF!</v>
      </c>
      <c r="AP134" s="10" t="e">
        <f t="shared" si="175"/>
        <v>#REF!</v>
      </c>
      <c r="AQ134" s="133" t="e">
        <f t="shared" si="176"/>
        <v>#REF!</v>
      </c>
      <c r="AS134" s="150" t="e">
        <f>+#REF!</f>
        <v>#REF!</v>
      </c>
      <c r="AT134" s="97" t="e">
        <f>+#REF!</f>
        <v>#REF!</v>
      </c>
      <c r="AU134" s="10" t="e">
        <f t="shared" ref="AU134:AU140" si="177">+AT134-AS134</f>
        <v>#REF!</v>
      </c>
      <c r="AV134" s="133" t="e">
        <f t="shared" ref="AV134:AV140" si="178">IF(AS134+AT134=0,0,IF(AS134=0,"    100.0%",IF(AU134=0,"      0.0%",+AU134/AS134)))</f>
        <v>#REF!</v>
      </c>
      <c r="AW134" s="126"/>
      <c r="AX134" s="150" t="e">
        <f>+#REF!</f>
        <v>#REF!</v>
      </c>
      <c r="AY134" s="97" t="e">
        <f>+#REF!</f>
        <v>#REF!</v>
      </c>
      <c r="AZ134" s="10" t="e">
        <f t="shared" ref="AZ134:AZ140" si="179">+AY134-AX134</f>
        <v>#REF!</v>
      </c>
      <c r="BA134" s="133" t="e">
        <f t="shared" ref="BA134:BA140" si="180">IF(AX134+AY134=0,0,IF(AX134=0,"    100.0%",IF(AZ134=0,"      0.0%",+AZ134/AX134)))</f>
        <v>#REF!</v>
      </c>
      <c r="BC134" s="150" t="e">
        <f>#REF!+#REF!+#REF!+#REF!+#REF!</f>
        <v>#REF!</v>
      </c>
      <c r="BD134" s="150" t="e">
        <f>#REF!+#REF!+#REF!+#REF!+#REF!</f>
        <v>#REF!</v>
      </c>
      <c r="BE134" s="10" t="e">
        <f t="shared" si="148"/>
        <v>#REF!</v>
      </c>
      <c r="BF134" s="133" t="e">
        <f t="shared" si="149"/>
        <v>#REF!</v>
      </c>
      <c r="BG134" s="126"/>
      <c r="BH134" s="150" t="e">
        <f>#REF!+#REF!+#REF!+#REF!+#REF!</f>
        <v>#REF!</v>
      </c>
      <c r="BI134" s="97" t="e">
        <f t="shared" si="159"/>
        <v>#REF!</v>
      </c>
      <c r="BJ134" s="10" t="e">
        <f t="shared" si="150"/>
        <v>#REF!</v>
      </c>
      <c r="BK134" s="133" t="e">
        <f t="shared" si="151"/>
        <v>#REF!</v>
      </c>
      <c r="BM134" s="150" t="e">
        <f>#REF!+#REF!</f>
        <v>#REF!</v>
      </c>
      <c r="BN134" s="97" t="e">
        <f>#REF!+#REF!</f>
        <v>#REF!</v>
      </c>
      <c r="BO134" s="10" t="e">
        <f t="shared" si="152"/>
        <v>#REF!</v>
      </c>
      <c r="BP134" s="133" t="e">
        <f t="shared" si="153"/>
        <v>#REF!</v>
      </c>
      <c r="BQ134" s="126"/>
      <c r="BR134" s="150" t="e">
        <f>#REF!+#REF!</f>
        <v>#REF!</v>
      </c>
      <c r="BS134" s="97" t="e">
        <f t="shared" si="160"/>
        <v>#REF!</v>
      </c>
      <c r="BT134" s="10" t="e">
        <f t="shared" si="154"/>
        <v>#REF!</v>
      </c>
      <c r="BU134" s="133" t="e">
        <f t="shared" si="155"/>
        <v>#REF!</v>
      </c>
    </row>
    <row r="135" spans="1:73" outlineLevel="1">
      <c r="A135" s="8">
        <v>59000</v>
      </c>
      <c r="B135" s="4"/>
      <c r="C135" t="s">
        <v>224</v>
      </c>
      <c r="E135" s="165" t="e">
        <f t="shared" si="156"/>
        <v>#REF!</v>
      </c>
      <c r="F135" s="165" t="e">
        <f t="shared" si="156"/>
        <v>#REF!</v>
      </c>
      <c r="G135" s="166" t="e">
        <f t="shared" si="161"/>
        <v>#REF!</v>
      </c>
      <c r="H135" s="172" t="e">
        <f t="shared" si="162"/>
        <v>#REF!</v>
      </c>
      <c r="I135" s="126"/>
      <c r="J135" s="165" t="e">
        <f t="shared" si="157"/>
        <v>#REF!</v>
      </c>
      <c r="K135" s="166" t="e">
        <f t="shared" si="158"/>
        <v>#REF!</v>
      </c>
      <c r="L135" s="166" t="e">
        <f t="shared" si="163"/>
        <v>#REF!</v>
      </c>
      <c r="M135" s="133" t="e">
        <f t="shared" si="164"/>
        <v>#REF!</v>
      </c>
      <c r="O135" s="150" t="e">
        <f>+#REF!</f>
        <v>#REF!</v>
      </c>
      <c r="P135" s="97" t="e">
        <f>+#REF!</f>
        <v>#REF!</v>
      </c>
      <c r="Q135" s="10" t="e">
        <f t="shared" si="165"/>
        <v>#REF!</v>
      </c>
      <c r="R135" s="133" t="e">
        <f t="shared" si="166"/>
        <v>#REF!</v>
      </c>
      <c r="S135" s="126"/>
      <c r="T135" s="150" t="e">
        <f>+#REF!</f>
        <v>#REF!</v>
      </c>
      <c r="U135" s="97" t="e">
        <f>+#REF!</f>
        <v>#REF!</v>
      </c>
      <c r="V135" s="10" t="e">
        <f t="shared" si="167"/>
        <v>#REF!</v>
      </c>
      <c r="W135" s="133" t="e">
        <f t="shared" si="168"/>
        <v>#REF!</v>
      </c>
      <c r="Y135" s="150" t="e">
        <f>+#REF!</f>
        <v>#REF!</v>
      </c>
      <c r="Z135" s="97" t="e">
        <f>+#REF!</f>
        <v>#REF!</v>
      </c>
      <c r="AA135" s="10" t="e">
        <f t="shared" si="169"/>
        <v>#REF!</v>
      </c>
      <c r="AB135" s="133" t="e">
        <f t="shared" si="170"/>
        <v>#REF!</v>
      </c>
      <c r="AC135" s="126"/>
      <c r="AD135" s="150" t="e">
        <f>+#REF!</f>
        <v>#REF!</v>
      </c>
      <c r="AE135" s="97" t="e">
        <f>+#REF!</f>
        <v>#REF!</v>
      </c>
      <c r="AF135" s="10" t="e">
        <f t="shared" si="171"/>
        <v>#REF!</v>
      </c>
      <c r="AG135" s="133" t="e">
        <f t="shared" si="172"/>
        <v>#REF!</v>
      </c>
      <c r="AI135" s="150" t="e">
        <f>+#REF!+#REF!+#REF!+#REF!+#REF!+#REF!+#REF!</f>
        <v>#REF!</v>
      </c>
      <c r="AJ135" s="97" t="e">
        <f>+#REF!+#REF!+#REF!+#REF!+#REF!+#REF!+#REF!</f>
        <v>#REF!</v>
      </c>
      <c r="AK135" s="10" t="e">
        <f t="shared" si="173"/>
        <v>#REF!</v>
      </c>
      <c r="AL135" s="133" t="e">
        <f t="shared" si="174"/>
        <v>#REF!</v>
      </c>
      <c r="AM135" s="126"/>
      <c r="AN135" s="150" t="e">
        <f>+#REF!+#REF!+#REF!+#REF!+#REF!+#REF!+#REF!</f>
        <v>#REF!</v>
      </c>
      <c r="AO135" s="97" t="e">
        <f>+#REF!+#REF!+#REF!+#REF!+#REF!+#REF!+#REF!</f>
        <v>#REF!</v>
      </c>
      <c r="AP135" s="10" t="e">
        <f t="shared" si="175"/>
        <v>#REF!</v>
      </c>
      <c r="AQ135" s="133" t="e">
        <f t="shared" si="176"/>
        <v>#REF!</v>
      </c>
      <c r="AS135" s="150" t="e">
        <f>+#REF!</f>
        <v>#REF!</v>
      </c>
      <c r="AT135" s="97" t="e">
        <f>+#REF!</f>
        <v>#REF!</v>
      </c>
      <c r="AU135" s="10" t="e">
        <f t="shared" si="177"/>
        <v>#REF!</v>
      </c>
      <c r="AV135" s="133" t="e">
        <f t="shared" si="178"/>
        <v>#REF!</v>
      </c>
      <c r="AW135" s="126"/>
      <c r="AX135" s="150" t="e">
        <f>+#REF!</f>
        <v>#REF!</v>
      </c>
      <c r="AY135" s="97" t="e">
        <f>+#REF!</f>
        <v>#REF!</v>
      </c>
      <c r="AZ135" s="10" t="e">
        <f t="shared" si="179"/>
        <v>#REF!</v>
      </c>
      <c r="BA135" s="133" t="e">
        <f t="shared" si="180"/>
        <v>#REF!</v>
      </c>
      <c r="BC135" s="150" t="e">
        <f>#REF!+#REF!+#REF!+#REF!+#REF!</f>
        <v>#REF!</v>
      </c>
      <c r="BD135" s="150" t="e">
        <f>#REF!+#REF!+#REF!+#REF!+#REF!</f>
        <v>#REF!</v>
      </c>
      <c r="BE135" s="10" t="e">
        <f t="shared" si="148"/>
        <v>#REF!</v>
      </c>
      <c r="BF135" s="133" t="e">
        <f t="shared" si="149"/>
        <v>#REF!</v>
      </c>
      <c r="BG135" s="126"/>
      <c r="BH135" s="150" t="e">
        <f>#REF!+#REF!+#REF!+#REF!+#REF!</f>
        <v>#REF!</v>
      </c>
      <c r="BI135" s="97" t="e">
        <f t="shared" si="159"/>
        <v>#REF!</v>
      </c>
      <c r="BJ135" s="10" t="e">
        <f t="shared" si="150"/>
        <v>#REF!</v>
      </c>
      <c r="BK135" s="133" t="e">
        <f t="shared" si="151"/>
        <v>#REF!</v>
      </c>
      <c r="BM135" s="150" t="e">
        <f>#REF!+#REF!</f>
        <v>#REF!</v>
      </c>
      <c r="BN135" s="97" t="e">
        <f>#REF!+#REF!</f>
        <v>#REF!</v>
      </c>
      <c r="BO135" s="10" t="e">
        <f t="shared" si="152"/>
        <v>#REF!</v>
      </c>
      <c r="BP135" s="133" t="e">
        <f t="shared" si="153"/>
        <v>#REF!</v>
      </c>
      <c r="BQ135" s="126"/>
      <c r="BR135" s="150" t="e">
        <f>#REF!+#REF!</f>
        <v>#REF!</v>
      </c>
      <c r="BS135" s="97" t="e">
        <f t="shared" si="160"/>
        <v>#REF!</v>
      </c>
      <c r="BT135" s="10" t="e">
        <f t="shared" si="154"/>
        <v>#REF!</v>
      </c>
      <c r="BU135" s="133" t="e">
        <f t="shared" si="155"/>
        <v>#REF!</v>
      </c>
    </row>
    <row r="136" spans="1:73" outlineLevel="1">
      <c r="A136" s="8">
        <v>59050</v>
      </c>
      <c r="B136" s="4"/>
      <c r="C136" t="s">
        <v>225</v>
      </c>
      <c r="E136" s="165" t="e">
        <f t="shared" si="156"/>
        <v>#REF!</v>
      </c>
      <c r="F136" s="165" t="e">
        <f t="shared" si="156"/>
        <v>#REF!</v>
      </c>
      <c r="G136" s="166" t="e">
        <f t="shared" si="161"/>
        <v>#REF!</v>
      </c>
      <c r="H136" s="172" t="e">
        <f t="shared" si="162"/>
        <v>#REF!</v>
      </c>
      <c r="I136" s="126"/>
      <c r="J136" s="165" t="e">
        <f t="shared" si="157"/>
        <v>#REF!</v>
      </c>
      <c r="K136" s="166" t="e">
        <f t="shared" si="158"/>
        <v>#REF!</v>
      </c>
      <c r="L136" s="166" t="e">
        <f t="shared" si="163"/>
        <v>#REF!</v>
      </c>
      <c r="M136" s="133" t="e">
        <f t="shared" si="164"/>
        <v>#REF!</v>
      </c>
      <c r="O136" s="150" t="e">
        <f>+#REF!</f>
        <v>#REF!</v>
      </c>
      <c r="P136" s="97" t="e">
        <f>+#REF!</f>
        <v>#REF!</v>
      </c>
      <c r="Q136" s="10" t="e">
        <f t="shared" si="165"/>
        <v>#REF!</v>
      </c>
      <c r="R136" s="133" t="e">
        <f t="shared" si="166"/>
        <v>#REF!</v>
      </c>
      <c r="S136" s="126"/>
      <c r="T136" s="150" t="e">
        <f>+#REF!</f>
        <v>#REF!</v>
      </c>
      <c r="U136" s="97" t="e">
        <f>+#REF!</f>
        <v>#REF!</v>
      </c>
      <c r="V136" s="10" t="e">
        <f t="shared" si="167"/>
        <v>#REF!</v>
      </c>
      <c r="W136" s="133" t="e">
        <f t="shared" si="168"/>
        <v>#REF!</v>
      </c>
      <c r="Y136" s="150" t="e">
        <f>+#REF!</f>
        <v>#REF!</v>
      </c>
      <c r="Z136" s="97" t="e">
        <f>+#REF!</f>
        <v>#REF!</v>
      </c>
      <c r="AA136" s="10" t="e">
        <f t="shared" si="169"/>
        <v>#REF!</v>
      </c>
      <c r="AB136" s="133" t="e">
        <f t="shared" si="170"/>
        <v>#REF!</v>
      </c>
      <c r="AC136" s="126"/>
      <c r="AD136" s="150" t="e">
        <f>+#REF!</f>
        <v>#REF!</v>
      </c>
      <c r="AE136" s="97" t="e">
        <f>+#REF!</f>
        <v>#REF!</v>
      </c>
      <c r="AF136" s="10" t="e">
        <f t="shared" si="171"/>
        <v>#REF!</v>
      </c>
      <c r="AG136" s="133" t="e">
        <f t="shared" si="172"/>
        <v>#REF!</v>
      </c>
      <c r="AI136" s="150" t="e">
        <f>+#REF!+#REF!+#REF!+#REF!+#REF!+#REF!+#REF!</f>
        <v>#REF!</v>
      </c>
      <c r="AJ136" s="97" t="e">
        <f>+#REF!+#REF!+#REF!+#REF!+#REF!+#REF!+#REF!</f>
        <v>#REF!</v>
      </c>
      <c r="AK136" s="10" t="e">
        <f t="shared" si="173"/>
        <v>#REF!</v>
      </c>
      <c r="AL136" s="133" t="e">
        <f t="shared" si="174"/>
        <v>#REF!</v>
      </c>
      <c r="AM136" s="126"/>
      <c r="AN136" s="150" t="e">
        <f>+#REF!+#REF!+#REF!+#REF!+#REF!+#REF!+#REF!</f>
        <v>#REF!</v>
      </c>
      <c r="AO136" s="97" t="e">
        <f>+#REF!+#REF!+#REF!+#REF!+#REF!+#REF!+#REF!</f>
        <v>#REF!</v>
      </c>
      <c r="AP136" s="10" t="e">
        <f t="shared" si="175"/>
        <v>#REF!</v>
      </c>
      <c r="AQ136" s="133" t="e">
        <f t="shared" si="176"/>
        <v>#REF!</v>
      </c>
      <c r="AS136" s="150" t="e">
        <f>+#REF!</f>
        <v>#REF!</v>
      </c>
      <c r="AT136" s="97" t="e">
        <f>+#REF!</f>
        <v>#REF!</v>
      </c>
      <c r="AU136" s="10" t="e">
        <f t="shared" si="177"/>
        <v>#REF!</v>
      </c>
      <c r="AV136" s="133" t="e">
        <f t="shared" si="178"/>
        <v>#REF!</v>
      </c>
      <c r="AW136" s="126"/>
      <c r="AX136" s="150" t="e">
        <f>+#REF!</f>
        <v>#REF!</v>
      </c>
      <c r="AY136" s="97" t="e">
        <f>+#REF!</f>
        <v>#REF!</v>
      </c>
      <c r="AZ136" s="10" t="e">
        <f t="shared" si="179"/>
        <v>#REF!</v>
      </c>
      <c r="BA136" s="133" t="e">
        <f t="shared" si="180"/>
        <v>#REF!</v>
      </c>
      <c r="BC136" s="150" t="e">
        <f>#REF!+#REF!+#REF!+#REF!+#REF!</f>
        <v>#REF!</v>
      </c>
      <c r="BD136" s="150" t="e">
        <f>#REF!+#REF!+#REF!+#REF!+#REF!</f>
        <v>#REF!</v>
      </c>
      <c r="BE136" s="10" t="e">
        <f t="shared" si="148"/>
        <v>#REF!</v>
      </c>
      <c r="BF136" s="133" t="e">
        <f t="shared" si="149"/>
        <v>#REF!</v>
      </c>
      <c r="BG136" s="126"/>
      <c r="BH136" s="150" t="e">
        <f>#REF!+#REF!+#REF!+#REF!+#REF!</f>
        <v>#REF!</v>
      </c>
      <c r="BI136" s="97" t="e">
        <f t="shared" si="159"/>
        <v>#REF!</v>
      </c>
      <c r="BJ136" s="10" t="e">
        <f t="shared" si="150"/>
        <v>#REF!</v>
      </c>
      <c r="BK136" s="133" t="e">
        <f t="shared" si="151"/>
        <v>#REF!</v>
      </c>
      <c r="BM136" s="150" t="e">
        <f>#REF!+#REF!</f>
        <v>#REF!</v>
      </c>
      <c r="BN136" s="97" t="e">
        <f>#REF!+#REF!</f>
        <v>#REF!</v>
      </c>
      <c r="BO136" s="10" t="e">
        <f t="shared" si="152"/>
        <v>#REF!</v>
      </c>
      <c r="BP136" s="133" t="e">
        <f t="shared" si="153"/>
        <v>#REF!</v>
      </c>
      <c r="BQ136" s="126"/>
      <c r="BR136" s="150" t="e">
        <f>#REF!+#REF!</f>
        <v>#REF!</v>
      </c>
      <c r="BS136" s="97" t="e">
        <f t="shared" si="160"/>
        <v>#REF!</v>
      </c>
      <c r="BT136" s="10" t="e">
        <f t="shared" si="154"/>
        <v>#REF!</v>
      </c>
      <c r="BU136" s="133" t="e">
        <f t="shared" si="155"/>
        <v>#REF!</v>
      </c>
    </row>
    <row r="137" spans="1:73" outlineLevel="1">
      <c r="A137" s="8">
        <v>59100</v>
      </c>
      <c r="B137" s="4"/>
      <c r="C137" t="s">
        <v>29</v>
      </c>
      <c r="E137" s="165" t="e">
        <f t="shared" si="156"/>
        <v>#REF!</v>
      </c>
      <c r="F137" s="165" t="e">
        <f t="shared" si="156"/>
        <v>#REF!</v>
      </c>
      <c r="G137" s="166" t="e">
        <f t="shared" si="161"/>
        <v>#REF!</v>
      </c>
      <c r="H137" s="172" t="e">
        <f t="shared" si="162"/>
        <v>#REF!</v>
      </c>
      <c r="I137" s="126"/>
      <c r="J137" s="165" t="e">
        <f t="shared" si="157"/>
        <v>#REF!</v>
      </c>
      <c r="K137" s="166" t="e">
        <f t="shared" si="158"/>
        <v>#REF!</v>
      </c>
      <c r="L137" s="166" t="e">
        <f t="shared" si="163"/>
        <v>#REF!</v>
      </c>
      <c r="M137" s="133" t="e">
        <f t="shared" si="164"/>
        <v>#REF!</v>
      </c>
      <c r="O137" s="150" t="e">
        <f>+#REF!</f>
        <v>#REF!</v>
      </c>
      <c r="P137" s="97" t="e">
        <f>+#REF!</f>
        <v>#REF!</v>
      </c>
      <c r="Q137" s="10" t="e">
        <f t="shared" si="165"/>
        <v>#REF!</v>
      </c>
      <c r="R137" s="133" t="e">
        <f t="shared" si="166"/>
        <v>#REF!</v>
      </c>
      <c r="S137" s="126"/>
      <c r="T137" s="150" t="e">
        <f>+#REF!</f>
        <v>#REF!</v>
      </c>
      <c r="U137" s="97" t="e">
        <f>+#REF!</f>
        <v>#REF!</v>
      </c>
      <c r="V137" s="10" t="e">
        <f t="shared" si="167"/>
        <v>#REF!</v>
      </c>
      <c r="W137" s="133" t="e">
        <f t="shared" si="168"/>
        <v>#REF!</v>
      </c>
      <c r="Y137" s="150" t="e">
        <f>+#REF!</f>
        <v>#REF!</v>
      </c>
      <c r="Z137" s="97" t="e">
        <f>+#REF!</f>
        <v>#REF!</v>
      </c>
      <c r="AA137" s="10" t="e">
        <f t="shared" si="169"/>
        <v>#REF!</v>
      </c>
      <c r="AB137" s="133" t="e">
        <f t="shared" si="170"/>
        <v>#REF!</v>
      </c>
      <c r="AC137" s="126"/>
      <c r="AD137" s="150" t="e">
        <f>+#REF!</f>
        <v>#REF!</v>
      </c>
      <c r="AE137" s="97" t="e">
        <f>+#REF!</f>
        <v>#REF!</v>
      </c>
      <c r="AF137" s="10" t="e">
        <f t="shared" si="171"/>
        <v>#REF!</v>
      </c>
      <c r="AG137" s="133" t="e">
        <f t="shared" si="172"/>
        <v>#REF!</v>
      </c>
      <c r="AI137" s="150" t="e">
        <f>+#REF!+#REF!+#REF!+#REF!+#REF!+#REF!+#REF!</f>
        <v>#REF!</v>
      </c>
      <c r="AJ137" s="97" t="e">
        <f>+#REF!+#REF!+#REF!+#REF!+#REF!+#REF!+#REF!</f>
        <v>#REF!</v>
      </c>
      <c r="AK137" s="10" t="e">
        <f t="shared" si="173"/>
        <v>#REF!</v>
      </c>
      <c r="AL137" s="133" t="e">
        <f t="shared" si="174"/>
        <v>#REF!</v>
      </c>
      <c r="AM137" s="126"/>
      <c r="AN137" s="150" t="e">
        <f>+#REF!+#REF!+#REF!+#REF!+#REF!+#REF!+#REF!</f>
        <v>#REF!</v>
      </c>
      <c r="AO137" s="97" t="e">
        <f>+#REF!+#REF!+#REF!+#REF!+#REF!+#REF!+#REF!</f>
        <v>#REF!</v>
      </c>
      <c r="AP137" s="10" t="e">
        <f t="shared" si="175"/>
        <v>#REF!</v>
      </c>
      <c r="AQ137" s="133" t="e">
        <f t="shared" si="176"/>
        <v>#REF!</v>
      </c>
      <c r="AS137" s="150" t="e">
        <f>+#REF!</f>
        <v>#REF!</v>
      </c>
      <c r="AT137" s="97" t="e">
        <f>+#REF!</f>
        <v>#REF!</v>
      </c>
      <c r="AU137" s="10" t="e">
        <f t="shared" si="177"/>
        <v>#REF!</v>
      </c>
      <c r="AV137" s="133" t="e">
        <f t="shared" si="178"/>
        <v>#REF!</v>
      </c>
      <c r="AW137" s="126"/>
      <c r="AX137" s="150" t="e">
        <f>+#REF!</f>
        <v>#REF!</v>
      </c>
      <c r="AY137" s="97" t="e">
        <f>+#REF!</f>
        <v>#REF!</v>
      </c>
      <c r="AZ137" s="10" t="e">
        <f t="shared" si="179"/>
        <v>#REF!</v>
      </c>
      <c r="BA137" s="133" t="e">
        <f t="shared" si="180"/>
        <v>#REF!</v>
      </c>
      <c r="BC137" s="150" t="e">
        <f>#REF!+#REF!+#REF!+#REF!+#REF!</f>
        <v>#REF!</v>
      </c>
      <c r="BD137" s="150" t="e">
        <f>#REF!+#REF!+#REF!+#REF!+#REF!</f>
        <v>#REF!</v>
      </c>
      <c r="BE137" s="10" t="e">
        <f t="shared" si="148"/>
        <v>#REF!</v>
      </c>
      <c r="BF137" s="133" t="e">
        <f t="shared" si="149"/>
        <v>#REF!</v>
      </c>
      <c r="BG137" s="126"/>
      <c r="BH137" s="150" t="e">
        <f>#REF!+#REF!+#REF!+#REF!+#REF!</f>
        <v>#REF!</v>
      </c>
      <c r="BI137" s="97" t="e">
        <f t="shared" si="159"/>
        <v>#REF!</v>
      </c>
      <c r="BJ137" s="10" t="e">
        <f t="shared" si="150"/>
        <v>#REF!</v>
      </c>
      <c r="BK137" s="133" t="e">
        <f t="shared" si="151"/>
        <v>#REF!</v>
      </c>
      <c r="BM137" s="150" t="e">
        <f>#REF!+#REF!</f>
        <v>#REF!</v>
      </c>
      <c r="BN137" s="97" t="e">
        <f>#REF!+#REF!</f>
        <v>#REF!</v>
      </c>
      <c r="BO137" s="10" t="e">
        <f t="shared" si="152"/>
        <v>#REF!</v>
      </c>
      <c r="BP137" s="133" t="e">
        <f t="shared" si="153"/>
        <v>#REF!</v>
      </c>
      <c r="BQ137" s="126"/>
      <c r="BR137" s="150" t="e">
        <f>#REF!+#REF!</f>
        <v>#REF!</v>
      </c>
      <c r="BS137" s="97" t="e">
        <f t="shared" si="160"/>
        <v>#REF!</v>
      </c>
      <c r="BT137" s="10" t="e">
        <f t="shared" si="154"/>
        <v>#REF!</v>
      </c>
      <c r="BU137" s="133" t="e">
        <f t="shared" si="155"/>
        <v>#REF!</v>
      </c>
    </row>
    <row r="138" spans="1:73" outlineLevel="1">
      <c r="A138" s="8">
        <v>59150</v>
      </c>
      <c r="B138" s="4"/>
      <c r="C138" t="s">
        <v>30</v>
      </c>
      <c r="E138" s="165" t="e">
        <f t="shared" si="156"/>
        <v>#REF!</v>
      </c>
      <c r="F138" s="165" t="e">
        <f t="shared" si="156"/>
        <v>#REF!</v>
      </c>
      <c r="G138" s="166" t="e">
        <f t="shared" si="161"/>
        <v>#REF!</v>
      </c>
      <c r="H138" s="172" t="e">
        <f t="shared" si="162"/>
        <v>#REF!</v>
      </c>
      <c r="I138" s="126"/>
      <c r="J138" s="165" t="e">
        <f t="shared" si="157"/>
        <v>#REF!</v>
      </c>
      <c r="K138" s="166" t="e">
        <f t="shared" si="158"/>
        <v>#REF!</v>
      </c>
      <c r="L138" s="166" t="e">
        <f t="shared" si="163"/>
        <v>#REF!</v>
      </c>
      <c r="M138" s="133" t="e">
        <f t="shared" si="164"/>
        <v>#REF!</v>
      </c>
      <c r="N138" s="26"/>
      <c r="O138" s="150" t="e">
        <f>+#REF!</f>
        <v>#REF!</v>
      </c>
      <c r="P138" s="97" t="e">
        <f>+#REF!</f>
        <v>#REF!</v>
      </c>
      <c r="Q138" s="10" t="e">
        <f t="shared" si="165"/>
        <v>#REF!</v>
      </c>
      <c r="R138" s="133" t="e">
        <f t="shared" si="166"/>
        <v>#REF!</v>
      </c>
      <c r="S138" s="126"/>
      <c r="T138" s="150" t="e">
        <f>+#REF!</f>
        <v>#REF!</v>
      </c>
      <c r="U138" s="97" t="e">
        <f>+#REF!</f>
        <v>#REF!</v>
      </c>
      <c r="V138" s="10" t="e">
        <f t="shared" si="167"/>
        <v>#REF!</v>
      </c>
      <c r="W138" s="133" t="e">
        <f t="shared" si="168"/>
        <v>#REF!</v>
      </c>
      <c r="Y138" s="150" t="e">
        <f>+#REF!</f>
        <v>#REF!</v>
      </c>
      <c r="Z138" s="97" t="e">
        <f>+#REF!</f>
        <v>#REF!</v>
      </c>
      <c r="AA138" s="10" t="e">
        <f t="shared" si="169"/>
        <v>#REF!</v>
      </c>
      <c r="AB138" s="133" t="e">
        <f t="shared" si="170"/>
        <v>#REF!</v>
      </c>
      <c r="AC138" s="126"/>
      <c r="AD138" s="150" t="e">
        <f>+#REF!</f>
        <v>#REF!</v>
      </c>
      <c r="AE138" s="97" t="e">
        <f>+#REF!</f>
        <v>#REF!</v>
      </c>
      <c r="AF138" s="10" t="e">
        <f t="shared" si="171"/>
        <v>#REF!</v>
      </c>
      <c r="AG138" s="133" t="e">
        <f t="shared" si="172"/>
        <v>#REF!</v>
      </c>
      <c r="AI138" s="150" t="e">
        <f>+#REF!+#REF!+#REF!+#REF!+#REF!+#REF!+#REF!</f>
        <v>#REF!</v>
      </c>
      <c r="AJ138" s="97" t="e">
        <f>+#REF!+#REF!+#REF!+#REF!+#REF!+#REF!+#REF!</f>
        <v>#REF!</v>
      </c>
      <c r="AK138" s="10" t="e">
        <f t="shared" si="173"/>
        <v>#REF!</v>
      </c>
      <c r="AL138" s="133" t="e">
        <f t="shared" si="174"/>
        <v>#REF!</v>
      </c>
      <c r="AM138" s="126"/>
      <c r="AN138" s="150" t="e">
        <f>+#REF!+#REF!+#REF!+#REF!+#REF!+#REF!+#REF!</f>
        <v>#REF!</v>
      </c>
      <c r="AO138" s="97" t="e">
        <f>+#REF!+#REF!+#REF!+#REF!+#REF!+#REF!+#REF!</f>
        <v>#REF!</v>
      </c>
      <c r="AP138" s="10" t="e">
        <f t="shared" si="175"/>
        <v>#REF!</v>
      </c>
      <c r="AQ138" s="133" t="e">
        <f t="shared" si="176"/>
        <v>#REF!</v>
      </c>
      <c r="AS138" s="150" t="e">
        <f>+#REF!</f>
        <v>#REF!</v>
      </c>
      <c r="AT138" s="97" t="e">
        <f>+#REF!</f>
        <v>#REF!</v>
      </c>
      <c r="AU138" s="10" t="e">
        <f t="shared" si="177"/>
        <v>#REF!</v>
      </c>
      <c r="AV138" s="133" t="e">
        <f t="shared" si="178"/>
        <v>#REF!</v>
      </c>
      <c r="AW138" s="126"/>
      <c r="AX138" s="150" t="e">
        <f>+#REF!</f>
        <v>#REF!</v>
      </c>
      <c r="AY138" s="97" t="e">
        <f>+#REF!</f>
        <v>#REF!</v>
      </c>
      <c r="AZ138" s="10" t="e">
        <f t="shared" si="179"/>
        <v>#REF!</v>
      </c>
      <c r="BA138" s="133" t="e">
        <f t="shared" si="180"/>
        <v>#REF!</v>
      </c>
      <c r="BC138" s="150" t="e">
        <f>#REF!+#REF!+#REF!+#REF!+#REF!</f>
        <v>#REF!</v>
      </c>
      <c r="BD138" s="150" t="e">
        <f>#REF!+#REF!+#REF!+#REF!+#REF!</f>
        <v>#REF!</v>
      </c>
      <c r="BE138" s="10" t="e">
        <f t="shared" si="148"/>
        <v>#REF!</v>
      </c>
      <c r="BF138" s="133" t="e">
        <f t="shared" si="149"/>
        <v>#REF!</v>
      </c>
      <c r="BG138" s="126"/>
      <c r="BH138" s="150" t="e">
        <f>#REF!+#REF!+#REF!+#REF!+#REF!</f>
        <v>#REF!</v>
      </c>
      <c r="BI138" s="97" t="e">
        <f t="shared" si="159"/>
        <v>#REF!</v>
      </c>
      <c r="BJ138" s="10" t="e">
        <f t="shared" si="150"/>
        <v>#REF!</v>
      </c>
      <c r="BK138" s="133" t="e">
        <f t="shared" si="151"/>
        <v>#REF!</v>
      </c>
      <c r="BM138" s="150" t="e">
        <f>#REF!+#REF!</f>
        <v>#REF!</v>
      </c>
      <c r="BN138" s="97" t="e">
        <f>#REF!+#REF!</f>
        <v>#REF!</v>
      </c>
      <c r="BO138" s="10" t="e">
        <f t="shared" si="152"/>
        <v>#REF!</v>
      </c>
      <c r="BP138" s="133" t="e">
        <f t="shared" si="153"/>
        <v>#REF!</v>
      </c>
      <c r="BQ138" s="126"/>
      <c r="BR138" s="150" t="e">
        <f>#REF!+#REF!</f>
        <v>#REF!</v>
      </c>
      <c r="BS138" s="97" t="e">
        <f t="shared" si="160"/>
        <v>#REF!</v>
      </c>
      <c r="BT138" s="10" t="e">
        <f t="shared" si="154"/>
        <v>#REF!</v>
      </c>
      <c r="BU138" s="133" t="e">
        <f t="shared" si="155"/>
        <v>#REF!</v>
      </c>
    </row>
    <row r="139" spans="1:73" outlineLevel="1">
      <c r="A139" s="8">
        <v>59200</v>
      </c>
      <c r="B139" s="4"/>
      <c r="C139" t="s">
        <v>31</v>
      </c>
      <c r="E139" s="165" t="e">
        <f t="shared" si="156"/>
        <v>#REF!</v>
      </c>
      <c r="F139" s="165" t="e">
        <f t="shared" si="156"/>
        <v>#REF!</v>
      </c>
      <c r="G139" s="166" t="e">
        <f t="shared" si="161"/>
        <v>#REF!</v>
      </c>
      <c r="H139" s="172" t="e">
        <f t="shared" si="162"/>
        <v>#REF!</v>
      </c>
      <c r="I139" s="126"/>
      <c r="J139" s="165" t="e">
        <f t="shared" si="157"/>
        <v>#REF!</v>
      </c>
      <c r="K139" s="166" t="e">
        <f t="shared" si="158"/>
        <v>#REF!</v>
      </c>
      <c r="L139" s="166" t="e">
        <f t="shared" si="163"/>
        <v>#REF!</v>
      </c>
      <c r="M139" s="133" t="e">
        <f t="shared" si="164"/>
        <v>#REF!</v>
      </c>
      <c r="O139" s="150" t="e">
        <f>+#REF!</f>
        <v>#REF!</v>
      </c>
      <c r="P139" s="97" t="e">
        <f>+#REF!</f>
        <v>#REF!</v>
      </c>
      <c r="Q139" s="10" t="e">
        <f t="shared" si="165"/>
        <v>#REF!</v>
      </c>
      <c r="R139" s="133" t="e">
        <f t="shared" si="166"/>
        <v>#REF!</v>
      </c>
      <c r="S139" s="126"/>
      <c r="T139" s="150" t="e">
        <f>+#REF!</f>
        <v>#REF!</v>
      </c>
      <c r="U139" s="97" t="e">
        <f>+#REF!</f>
        <v>#REF!</v>
      </c>
      <c r="V139" s="10" t="e">
        <f t="shared" si="167"/>
        <v>#REF!</v>
      </c>
      <c r="W139" s="133" t="e">
        <f t="shared" si="168"/>
        <v>#REF!</v>
      </c>
      <c r="Y139" s="150" t="e">
        <f>+#REF!</f>
        <v>#REF!</v>
      </c>
      <c r="Z139" s="97" t="e">
        <f>+#REF!</f>
        <v>#REF!</v>
      </c>
      <c r="AA139" s="10" t="e">
        <f t="shared" si="169"/>
        <v>#REF!</v>
      </c>
      <c r="AB139" s="133" t="e">
        <f t="shared" si="170"/>
        <v>#REF!</v>
      </c>
      <c r="AC139" s="126"/>
      <c r="AD139" s="150" t="e">
        <f>+#REF!</f>
        <v>#REF!</v>
      </c>
      <c r="AE139" s="97" t="e">
        <f>+#REF!</f>
        <v>#REF!</v>
      </c>
      <c r="AF139" s="10" t="e">
        <f t="shared" si="171"/>
        <v>#REF!</v>
      </c>
      <c r="AG139" s="133" t="e">
        <f t="shared" si="172"/>
        <v>#REF!</v>
      </c>
      <c r="AI139" s="150" t="e">
        <f>+#REF!+#REF!+#REF!+#REF!+#REF!+#REF!+#REF!</f>
        <v>#REF!</v>
      </c>
      <c r="AJ139" s="97" t="e">
        <f>+#REF!+#REF!+#REF!+#REF!+#REF!+#REF!+#REF!</f>
        <v>#REF!</v>
      </c>
      <c r="AK139" s="10" t="e">
        <f t="shared" si="173"/>
        <v>#REF!</v>
      </c>
      <c r="AL139" s="133" t="e">
        <f t="shared" si="174"/>
        <v>#REF!</v>
      </c>
      <c r="AM139" s="126"/>
      <c r="AN139" s="150" t="e">
        <f>+#REF!+#REF!+#REF!+#REF!+#REF!+#REF!+#REF!</f>
        <v>#REF!</v>
      </c>
      <c r="AO139" s="97" t="e">
        <f>+#REF!+#REF!+#REF!+#REF!+#REF!+#REF!+#REF!</f>
        <v>#REF!</v>
      </c>
      <c r="AP139" s="10" t="e">
        <f t="shared" si="175"/>
        <v>#REF!</v>
      </c>
      <c r="AQ139" s="133" t="e">
        <f t="shared" si="176"/>
        <v>#REF!</v>
      </c>
      <c r="AS139" s="150" t="e">
        <f>+#REF!</f>
        <v>#REF!</v>
      </c>
      <c r="AT139" s="97" t="e">
        <f>+#REF!</f>
        <v>#REF!</v>
      </c>
      <c r="AU139" s="10" t="e">
        <f t="shared" si="177"/>
        <v>#REF!</v>
      </c>
      <c r="AV139" s="133" t="e">
        <f t="shared" si="178"/>
        <v>#REF!</v>
      </c>
      <c r="AW139" s="126"/>
      <c r="AX139" s="150" t="e">
        <f>+#REF!</f>
        <v>#REF!</v>
      </c>
      <c r="AY139" s="97" t="e">
        <f>+#REF!</f>
        <v>#REF!</v>
      </c>
      <c r="AZ139" s="10" t="e">
        <f t="shared" si="179"/>
        <v>#REF!</v>
      </c>
      <c r="BA139" s="133" t="e">
        <f t="shared" si="180"/>
        <v>#REF!</v>
      </c>
      <c r="BC139" s="150" t="e">
        <f>#REF!+#REF!+#REF!+#REF!+#REF!</f>
        <v>#REF!</v>
      </c>
      <c r="BD139" s="150" t="e">
        <f>#REF!+#REF!+#REF!+#REF!+#REF!</f>
        <v>#REF!</v>
      </c>
      <c r="BE139" s="10" t="e">
        <f t="shared" si="148"/>
        <v>#REF!</v>
      </c>
      <c r="BF139" s="133" t="e">
        <f t="shared" si="149"/>
        <v>#REF!</v>
      </c>
      <c r="BG139" s="126"/>
      <c r="BH139" s="150" t="e">
        <f>#REF!+#REF!+#REF!+#REF!+#REF!</f>
        <v>#REF!</v>
      </c>
      <c r="BI139" s="97" t="e">
        <f t="shared" si="159"/>
        <v>#REF!</v>
      </c>
      <c r="BJ139" s="10" t="e">
        <f t="shared" si="150"/>
        <v>#REF!</v>
      </c>
      <c r="BK139" s="133" t="e">
        <f t="shared" si="151"/>
        <v>#REF!</v>
      </c>
      <c r="BM139" s="150" t="e">
        <f>#REF!+#REF!</f>
        <v>#REF!</v>
      </c>
      <c r="BN139" s="97" t="e">
        <f>#REF!+#REF!</f>
        <v>#REF!</v>
      </c>
      <c r="BO139" s="10" t="e">
        <f t="shared" si="152"/>
        <v>#REF!</v>
      </c>
      <c r="BP139" s="133" t="e">
        <f t="shared" si="153"/>
        <v>#REF!</v>
      </c>
      <c r="BQ139" s="126"/>
      <c r="BR139" s="150" t="e">
        <f>#REF!+#REF!</f>
        <v>#REF!</v>
      </c>
      <c r="BS139" s="97" t="e">
        <f t="shared" si="160"/>
        <v>#REF!</v>
      </c>
      <c r="BT139" s="10" t="e">
        <f t="shared" si="154"/>
        <v>#REF!</v>
      </c>
      <c r="BU139" s="133" t="e">
        <f t="shared" si="155"/>
        <v>#REF!</v>
      </c>
    </row>
    <row r="140" spans="1:73" outlineLevel="1">
      <c r="A140" s="8">
        <v>59350</v>
      </c>
      <c r="B140" s="4"/>
      <c r="C140" t="s">
        <v>44</v>
      </c>
      <c r="E140" s="165" t="e">
        <f t="shared" si="156"/>
        <v>#REF!</v>
      </c>
      <c r="F140" s="165" t="e">
        <f t="shared" si="156"/>
        <v>#REF!</v>
      </c>
      <c r="G140" s="166" t="e">
        <f t="shared" si="161"/>
        <v>#REF!</v>
      </c>
      <c r="H140" s="172" t="e">
        <f t="shared" si="162"/>
        <v>#REF!</v>
      </c>
      <c r="I140" s="126"/>
      <c r="J140" s="165" t="e">
        <f t="shared" si="157"/>
        <v>#REF!</v>
      </c>
      <c r="K140" s="166" t="e">
        <f t="shared" si="158"/>
        <v>#REF!</v>
      </c>
      <c r="L140" s="166" t="e">
        <f t="shared" si="163"/>
        <v>#REF!</v>
      </c>
      <c r="M140" s="133" t="e">
        <f t="shared" si="164"/>
        <v>#REF!</v>
      </c>
      <c r="N140" s="26"/>
      <c r="O140" s="150" t="e">
        <f>+#REF!</f>
        <v>#REF!</v>
      </c>
      <c r="P140" s="97" t="e">
        <f>+#REF!</f>
        <v>#REF!</v>
      </c>
      <c r="Q140" s="10" t="e">
        <f t="shared" si="165"/>
        <v>#REF!</v>
      </c>
      <c r="R140" s="133" t="e">
        <f t="shared" si="166"/>
        <v>#REF!</v>
      </c>
      <c r="S140" s="126"/>
      <c r="T140" s="150" t="e">
        <f>+#REF!</f>
        <v>#REF!</v>
      </c>
      <c r="U140" s="97" t="e">
        <f>+#REF!</f>
        <v>#REF!</v>
      </c>
      <c r="V140" s="10" t="e">
        <f t="shared" si="167"/>
        <v>#REF!</v>
      </c>
      <c r="W140" s="133" t="e">
        <f t="shared" si="168"/>
        <v>#REF!</v>
      </c>
      <c r="Y140" s="150" t="e">
        <f>+#REF!</f>
        <v>#REF!</v>
      </c>
      <c r="Z140" s="97" t="e">
        <f>+#REF!</f>
        <v>#REF!</v>
      </c>
      <c r="AA140" s="10" t="e">
        <f t="shared" si="169"/>
        <v>#REF!</v>
      </c>
      <c r="AB140" s="133" t="e">
        <f t="shared" si="170"/>
        <v>#REF!</v>
      </c>
      <c r="AC140" s="126"/>
      <c r="AD140" s="150" t="e">
        <f>+#REF!</f>
        <v>#REF!</v>
      </c>
      <c r="AE140" s="97" t="e">
        <f>+#REF!</f>
        <v>#REF!</v>
      </c>
      <c r="AF140" s="10" t="e">
        <f t="shared" si="171"/>
        <v>#REF!</v>
      </c>
      <c r="AG140" s="133" t="e">
        <f t="shared" si="172"/>
        <v>#REF!</v>
      </c>
      <c r="AI140" s="150" t="e">
        <f>+#REF!+#REF!+#REF!+#REF!+#REF!+#REF!+#REF!</f>
        <v>#REF!</v>
      </c>
      <c r="AJ140" s="97" t="e">
        <f>+#REF!+#REF!+#REF!+#REF!+#REF!+#REF!+#REF!</f>
        <v>#REF!</v>
      </c>
      <c r="AK140" s="10" t="e">
        <f t="shared" si="173"/>
        <v>#REF!</v>
      </c>
      <c r="AL140" s="133" t="e">
        <f t="shared" si="174"/>
        <v>#REF!</v>
      </c>
      <c r="AM140" s="126"/>
      <c r="AN140" s="150" t="e">
        <f>+#REF!+#REF!+#REF!+#REF!+#REF!+#REF!+#REF!</f>
        <v>#REF!</v>
      </c>
      <c r="AO140" s="97" t="e">
        <f>+#REF!+#REF!+#REF!+#REF!+#REF!+#REF!+#REF!</f>
        <v>#REF!</v>
      </c>
      <c r="AP140" s="10" t="e">
        <f t="shared" si="175"/>
        <v>#REF!</v>
      </c>
      <c r="AQ140" s="133" t="e">
        <f t="shared" si="176"/>
        <v>#REF!</v>
      </c>
      <c r="AS140" s="150" t="e">
        <f>+#REF!</f>
        <v>#REF!</v>
      </c>
      <c r="AT140" s="97" t="e">
        <f>+#REF!</f>
        <v>#REF!</v>
      </c>
      <c r="AU140" s="10" t="e">
        <f t="shared" si="177"/>
        <v>#REF!</v>
      </c>
      <c r="AV140" s="133" t="e">
        <f t="shared" si="178"/>
        <v>#REF!</v>
      </c>
      <c r="AW140" s="126"/>
      <c r="AX140" s="150" t="e">
        <f>+#REF!</f>
        <v>#REF!</v>
      </c>
      <c r="AY140" s="97" t="e">
        <f>+#REF!</f>
        <v>#REF!</v>
      </c>
      <c r="AZ140" s="10" t="e">
        <f t="shared" si="179"/>
        <v>#REF!</v>
      </c>
      <c r="BA140" s="133" t="e">
        <f t="shared" si="180"/>
        <v>#REF!</v>
      </c>
      <c r="BC140" s="150" t="e">
        <f>#REF!+#REF!+#REF!+#REF!+#REF!</f>
        <v>#REF!</v>
      </c>
      <c r="BD140" s="150" t="e">
        <f>#REF!+#REF!+#REF!+#REF!+#REF!</f>
        <v>#REF!</v>
      </c>
      <c r="BE140" s="10" t="e">
        <f t="shared" si="148"/>
        <v>#REF!</v>
      </c>
      <c r="BF140" s="133" t="e">
        <f t="shared" si="149"/>
        <v>#REF!</v>
      </c>
      <c r="BG140" s="126"/>
      <c r="BH140" s="150" t="e">
        <f>#REF!+#REF!+#REF!+#REF!+#REF!</f>
        <v>#REF!</v>
      </c>
      <c r="BI140" s="97" t="e">
        <f t="shared" si="159"/>
        <v>#REF!</v>
      </c>
      <c r="BJ140" s="10" t="e">
        <f t="shared" si="150"/>
        <v>#REF!</v>
      </c>
      <c r="BK140" s="133" t="e">
        <f t="shared" si="151"/>
        <v>#REF!</v>
      </c>
      <c r="BM140" s="150" t="e">
        <f>#REF!+#REF!</f>
        <v>#REF!</v>
      </c>
      <c r="BN140" s="97" t="e">
        <f>#REF!+#REF!</f>
        <v>#REF!</v>
      </c>
      <c r="BO140" s="10" t="e">
        <f t="shared" si="152"/>
        <v>#REF!</v>
      </c>
      <c r="BP140" s="133" t="e">
        <f t="shared" si="153"/>
        <v>#REF!</v>
      </c>
      <c r="BQ140" s="126"/>
      <c r="BR140" s="150" t="e">
        <f>#REF!+#REF!</f>
        <v>#REF!</v>
      </c>
      <c r="BS140" s="97" t="e">
        <f t="shared" si="160"/>
        <v>#REF!</v>
      </c>
      <c r="BT140" s="10" t="e">
        <f t="shared" si="154"/>
        <v>#REF!</v>
      </c>
      <c r="BU140" s="133" t="e">
        <f t="shared" si="155"/>
        <v>#REF!</v>
      </c>
    </row>
    <row r="141" spans="1:73">
      <c r="A141" s="3"/>
      <c r="B141" s="11" t="s">
        <v>45</v>
      </c>
      <c r="C141" s="12"/>
      <c r="D141" s="12"/>
      <c r="E141" s="135" t="e">
        <f>SUM(E57:E140)</f>
        <v>#REF!</v>
      </c>
      <c r="F141" s="135" t="e">
        <f>SUM(F57:F140)</f>
        <v>#REF!</v>
      </c>
      <c r="G141" s="14" t="e">
        <f>SUM(G57:G140)</f>
        <v>#REF!</v>
      </c>
      <c r="H141" s="173" t="e">
        <f>IF(E141+F141=0,0,IF(E141=0,"    100.0%",IF(G141=0,"      0.0%",+G141/E141)))</f>
        <v>#REF!</v>
      </c>
      <c r="I141" s="126"/>
      <c r="J141" s="135" t="e">
        <f>SUM(J57:J140)</f>
        <v>#REF!</v>
      </c>
      <c r="K141" s="14" t="e">
        <f>SUM(K57:K140)</f>
        <v>#REF!</v>
      </c>
      <c r="L141" s="14" t="e">
        <f>SUM(L57:L140)</f>
        <v>#REF!</v>
      </c>
      <c r="M141" s="136" t="e">
        <f>IF(J141+K141=0,0,IF(J141=0,"    100.0%",IF(L141=0,"      0.0%",+L141/J141)))</f>
        <v>#REF!</v>
      </c>
      <c r="O141" s="135" t="e">
        <f>SUM(O57:O140)</f>
        <v>#REF!</v>
      </c>
      <c r="P141" s="14" t="e">
        <f>SUM(P57:P140)</f>
        <v>#REF!</v>
      </c>
      <c r="Q141" s="14" t="e">
        <f>SUM(Q57:Q140)</f>
        <v>#REF!</v>
      </c>
      <c r="R141" s="136" t="e">
        <f>IF(O141+P141=0,0,IF(O141=0,"    100.0%",IF(Q141=0,"      0.0%",+Q141/O141)))</f>
        <v>#REF!</v>
      </c>
      <c r="S141" s="126"/>
      <c r="T141" s="135" t="e">
        <f>SUM(T57:T140)</f>
        <v>#REF!</v>
      </c>
      <c r="U141" s="14" t="e">
        <f>SUM(U57:U140)</f>
        <v>#REF!</v>
      </c>
      <c r="V141" s="14" t="e">
        <f>SUM(V57:V140)</f>
        <v>#REF!</v>
      </c>
      <c r="W141" s="136" t="e">
        <f>IF(T141+U141=0,0,IF(T141=0,"    100.0%",IF(V141=0,"      0.0%",+V141/T141)))</f>
        <v>#REF!</v>
      </c>
      <c r="Y141" s="135" t="e">
        <f>SUM(Y57:Y140)</f>
        <v>#REF!</v>
      </c>
      <c r="Z141" s="14" t="e">
        <f>SUM(Z57:Z140)</f>
        <v>#REF!</v>
      </c>
      <c r="AA141" s="14" t="e">
        <f>SUM(AA57:AA140)</f>
        <v>#REF!</v>
      </c>
      <c r="AB141" s="136" t="e">
        <f>IF(Y141+Z141=0,0,IF(Y141=0,"    100.0%",IF(AA141=0,"      0.0%",+AA141/Y141)))</f>
        <v>#REF!</v>
      </c>
      <c r="AC141" s="126"/>
      <c r="AD141" s="135" t="e">
        <f>SUM(AD57:AD140)</f>
        <v>#REF!</v>
      </c>
      <c r="AE141" s="14" t="e">
        <f>SUM(AE57:AE140)</f>
        <v>#REF!</v>
      </c>
      <c r="AF141" s="14" t="e">
        <f>SUM(AF57:AF140)</f>
        <v>#REF!</v>
      </c>
      <c r="AG141" s="136" t="e">
        <f>IF(AD141+AE141=0,0,IF(AD141=0,"    100.0%",IF(AF141=0,"      0.0%",+AF141/AD141)))</f>
        <v>#REF!</v>
      </c>
      <c r="AI141" s="135" t="e">
        <f>SUM(AI57:AI140)</f>
        <v>#REF!</v>
      </c>
      <c r="AJ141" s="14" t="e">
        <f>SUM(AJ57:AJ140)</f>
        <v>#REF!</v>
      </c>
      <c r="AK141" s="14" t="e">
        <f>SUM(AK57:AK140)</f>
        <v>#REF!</v>
      </c>
      <c r="AL141" s="136" t="e">
        <f>IF(AI141+AJ141=0,0,IF(AI141=0,"    100.0%",IF(AK141=0,"      0.0%",+AK141/AI141)))</f>
        <v>#REF!</v>
      </c>
      <c r="AM141" s="126"/>
      <c r="AN141" s="135" t="e">
        <f>SUM(AN57:AN140)</f>
        <v>#REF!</v>
      </c>
      <c r="AO141" s="14" t="e">
        <f>SUM(AO57:AO140)</f>
        <v>#REF!</v>
      </c>
      <c r="AP141" s="14" t="e">
        <f>SUM(AP57:AP140)</f>
        <v>#REF!</v>
      </c>
      <c r="AQ141" s="136" t="e">
        <f>IF(AN141+AO141=0,0,IF(AN141=0,"    100.0%",IF(AP141=0,"      0.0%",+AP141/AN141)))</f>
        <v>#REF!</v>
      </c>
      <c r="AS141" s="135" t="e">
        <f>SUM(AS57:AS140)</f>
        <v>#REF!</v>
      </c>
      <c r="AT141" s="14" t="e">
        <f>SUM(AT57:AT140)</f>
        <v>#REF!</v>
      </c>
      <c r="AU141" s="14" t="e">
        <f>SUM(AU57:AU140)</f>
        <v>#REF!</v>
      </c>
      <c r="AV141" s="136" t="e">
        <f>IF(AS141+AT141=0,0,IF(AS141=0,"    100.0%",IF(AU141=0,"      0.0%",+AU141/AS141)))</f>
        <v>#REF!</v>
      </c>
      <c r="AW141" s="126"/>
      <c r="AX141" s="135" t="e">
        <f>SUM(AX57:AX140)</f>
        <v>#REF!</v>
      </c>
      <c r="AY141" s="14" t="e">
        <f>SUM(AY57:AY140)</f>
        <v>#REF!</v>
      </c>
      <c r="AZ141" s="14" t="e">
        <f>SUM(AZ57:AZ140)</f>
        <v>#REF!</v>
      </c>
      <c r="BA141" s="136" t="e">
        <f>IF(AX141+AY141=0,0,IF(AX141=0,"    100.0%",IF(AZ141=0,"      0.0%",+AZ141/AX141)))</f>
        <v>#REF!</v>
      </c>
      <c r="BC141" s="135" t="e">
        <f>SUM(BC57:BC140)</f>
        <v>#REF!</v>
      </c>
      <c r="BD141" s="135" t="e">
        <f>SUM(BD57:BD140)</f>
        <v>#REF!</v>
      </c>
      <c r="BE141" s="14" t="e">
        <f>SUM(BE57:BE140)</f>
        <v>#REF!</v>
      </c>
      <c r="BF141" s="136" t="e">
        <f>IF(BC141+BD141=0,0,IF(BC141=0,"    100.0%",IF(BE141=0,"      0.0%",+BE141/BC141)))</f>
        <v>#REF!</v>
      </c>
      <c r="BG141" s="126"/>
      <c r="BH141" s="135" t="e">
        <f>SUM(BH57:BH140)</f>
        <v>#REF!</v>
      </c>
      <c r="BI141" s="14" t="e">
        <f>SUM(BI57:BI140)</f>
        <v>#REF!</v>
      </c>
      <c r="BJ141" s="14" t="e">
        <f>SUM(BJ57:BJ140)</f>
        <v>#REF!</v>
      </c>
      <c r="BK141" s="136" t="e">
        <f>IF(BH141+BI141=0,0,IF(BH141=0,"    100.0%",IF(BJ141=0,"      0.0%",+BJ141/BH141)))</f>
        <v>#REF!</v>
      </c>
      <c r="BM141" s="135" t="e">
        <f>SUM(BM57:BM140)</f>
        <v>#REF!</v>
      </c>
      <c r="BN141" s="14" t="e">
        <f>SUM(BN57:BN140)</f>
        <v>#REF!</v>
      </c>
      <c r="BO141" s="14" t="e">
        <f>SUM(BO57:BO140)</f>
        <v>#REF!</v>
      </c>
      <c r="BP141" s="136" t="e">
        <f>IF(BM141+BN141=0,0,IF(BM141=0,"    100.0%",IF(BO141=0,"      0.0%",+BO141/BM141)))</f>
        <v>#REF!</v>
      </c>
      <c r="BQ141" s="126"/>
      <c r="BR141" s="135" t="e">
        <f>SUM(BR57:BR140)</f>
        <v>#REF!</v>
      </c>
      <c r="BS141" s="14" t="e">
        <f>SUM(BS57:BS140)</f>
        <v>#REF!</v>
      </c>
      <c r="BT141" s="14" t="e">
        <f>SUM(BT57:BT140)</f>
        <v>#REF!</v>
      </c>
      <c r="BU141" s="136" t="e">
        <f>IF(BR141+BS141=0,0,IF(BR141=0,"    100.0%",IF(BT141=0,"      0.0%",+BT141/BR141)))</f>
        <v>#REF!</v>
      </c>
    </row>
    <row r="142" spans="1:73">
      <c r="A142" s="3"/>
      <c r="B142" s="50"/>
      <c r="C142" s="32"/>
      <c r="D142" s="32"/>
      <c r="E142" s="134"/>
      <c r="F142" s="134"/>
      <c r="G142" s="101"/>
      <c r="H142" s="172"/>
      <c r="I142" s="126"/>
      <c r="J142" s="134"/>
      <c r="K142" s="10"/>
      <c r="L142" s="101"/>
      <c r="M142" s="133"/>
      <c r="N142" s="32"/>
      <c r="O142" s="134"/>
      <c r="P142" s="10"/>
      <c r="Q142" s="10"/>
      <c r="R142" s="133"/>
      <c r="S142" s="126"/>
      <c r="T142" s="134"/>
      <c r="U142" s="10"/>
      <c r="V142" s="10"/>
      <c r="W142" s="133"/>
      <c r="Y142" s="134"/>
      <c r="Z142" s="10"/>
      <c r="AA142" s="10"/>
      <c r="AB142" s="133"/>
      <c r="AC142" s="126"/>
      <c r="AD142" s="134"/>
      <c r="AE142" s="10"/>
      <c r="AF142" s="10"/>
      <c r="AG142" s="133"/>
      <c r="AI142" s="134"/>
      <c r="AJ142" s="123"/>
      <c r="AK142" s="10"/>
      <c r="AL142" s="133"/>
      <c r="AM142" s="126"/>
      <c r="AN142" s="134"/>
      <c r="AO142" s="123"/>
      <c r="AP142" s="10"/>
      <c r="AQ142" s="133"/>
      <c r="AS142" s="134"/>
      <c r="AT142" s="10"/>
      <c r="AU142" s="10"/>
      <c r="AV142" s="133"/>
      <c r="AW142" s="126"/>
      <c r="AX142" s="134"/>
      <c r="AY142" s="10"/>
      <c r="AZ142" s="10"/>
      <c r="BA142" s="133"/>
      <c r="BC142" s="134"/>
      <c r="BD142" s="134"/>
      <c r="BE142" s="10"/>
      <c r="BF142" s="133"/>
      <c r="BG142" s="126"/>
      <c r="BH142" s="134"/>
      <c r="BI142" s="10"/>
      <c r="BJ142" s="10"/>
      <c r="BK142" s="133"/>
      <c r="BM142" s="134"/>
      <c r="BN142" s="10"/>
      <c r="BO142" s="10"/>
      <c r="BP142" s="133"/>
      <c r="BQ142" s="126"/>
      <c r="BR142" s="134"/>
      <c r="BS142" s="10"/>
      <c r="BT142" s="10"/>
      <c r="BU142" s="133"/>
    </row>
    <row r="143" spans="1:73" outlineLevel="1">
      <c r="A143" s="3"/>
      <c r="B143" s="4" t="s">
        <v>125</v>
      </c>
      <c r="E143" s="139"/>
      <c r="F143" s="139"/>
      <c r="G143" s="46"/>
      <c r="H143" s="171"/>
      <c r="I143" s="127"/>
      <c r="J143" s="139"/>
      <c r="K143" s="46"/>
      <c r="L143" s="46"/>
      <c r="M143" s="141"/>
      <c r="N143" s="46"/>
      <c r="O143" s="139"/>
      <c r="P143" s="46"/>
      <c r="Q143" s="10"/>
      <c r="R143" s="151"/>
      <c r="S143" s="127"/>
      <c r="T143" s="139"/>
      <c r="U143" s="46"/>
      <c r="V143" s="10"/>
      <c r="W143" s="151"/>
      <c r="X143" s="10"/>
      <c r="Y143" s="134"/>
      <c r="Z143" s="10"/>
      <c r="AA143" s="5"/>
      <c r="AB143" s="133"/>
      <c r="AC143" s="127"/>
      <c r="AD143" s="134"/>
      <c r="AE143" s="10"/>
      <c r="AF143" s="5"/>
      <c r="AG143" s="133"/>
      <c r="AI143" s="134"/>
      <c r="AJ143" s="10"/>
      <c r="AK143" s="10"/>
      <c r="AL143" s="133"/>
      <c r="AM143" s="127"/>
      <c r="AN143" s="134"/>
      <c r="AO143" s="10"/>
      <c r="AP143" s="10"/>
      <c r="AQ143" s="133"/>
      <c r="AS143" s="134"/>
      <c r="AT143" s="10"/>
      <c r="AU143" s="10"/>
      <c r="AV143" s="133"/>
      <c r="AW143" s="127"/>
      <c r="AX143" s="134"/>
      <c r="AY143" s="10"/>
      <c r="AZ143" s="10"/>
      <c r="BA143" s="133"/>
      <c r="BC143" s="134"/>
      <c r="BD143" s="134"/>
      <c r="BE143" s="10"/>
      <c r="BF143" s="133"/>
      <c r="BG143" s="127"/>
      <c r="BH143" s="134"/>
      <c r="BI143" s="10"/>
      <c r="BJ143" s="10"/>
      <c r="BK143" s="133"/>
      <c r="BM143" s="134"/>
      <c r="BN143" s="10"/>
      <c r="BO143" s="10"/>
      <c r="BP143" s="133"/>
      <c r="BQ143" s="127"/>
      <c r="BR143" s="134"/>
      <c r="BS143" s="10"/>
      <c r="BT143" s="10"/>
      <c r="BU143" s="133"/>
    </row>
    <row r="144" spans="1:73" outlineLevel="1">
      <c r="A144" s="8">
        <v>53350</v>
      </c>
      <c r="B144" s="4"/>
      <c r="C144" t="s">
        <v>158</v>
      </c>
      <c r="E144" s="165" t="e">
        <f t="shared" ref="E144:F145" si="181">+O144+Y144+AI144+AS144+BC144+BM144</f>
        <v>#REF!</v>
      </c>
      <c r="F144" s="165" t="e">
        <f t="shared" si="181"/>
        <v>#REF!</v>
      </c>
      <c r="G144" s="166" t="e">
        <f>+F144-E144</f>
        <v>#REF!</v>
      </c>
      <c r="H144" s="172" t="e">
        <f>IF(E144+F144=0,0,IF(E144=0,"    100.0%",IF(G144=0,"      0.0%",+G144/E144)))</f>
        <v>#REF!</v>
      </c>
      <c r="I144" s="126"/>
      <c r="J144" s="165" t="e">
        <f t="shared" ref="J144:J145" si="182">+T144+AD144+AN144+AX144+BH144+BR144</f>
        <v>#REF!</v>
      </c>
      <c r="K144" s="166" t="e">
        <f t="shared" ref="K144:K145" si="183">F144</f>
        <v>#REF!</v>
      </c>
      <c r="L144" s="166" t="e">
        <f>+K144-J144</f>
        <v>#REF!</v>
      </c>
      <c r="M144" s="133" t="e">
        <f>IF(J144+K144=0,0,IF(J144=0,"    100.0%",IF(L144=0,"      0.0%",+L144/J144)))</f>
        <v>#REF!</v>
      </c>
      <c r="O144" s="150" t="e">
        <f>+#REF!</f>
        <v>#REF!</v>
      </c>
      <c r="P144" s="97" t="e">
        <f>+#REF!</f>
        <v>#REF!</v>
      </c>
      <c r="Q144" s="10" t="e">
        <f>+P144-O144</f>
        <v>#REF!</v>
      </c>
      <c r="R144" s="133" t="e">
        <f>IF(O144+P144=0,0,IF(O144=0,"    100.0%",IF(Q144=0,"      0.0%",+Q144/O144)))</f>
        <v>#REF!</v>
      </c>
      <c r="S144" s="126"/>
      <c r="T144" s="150" t="e">
        <f>+#REF!</f>
        <v>#REF!</v>
      </c>
      <c r="U144" s="97" t="e">
        <f>+#REF!</f>
        <v>#REF!</v>
      </c>
      <c r="V144" s="10" t="e">
        <f>+U144-T144</f>
        <v>#REF!</v>
      </c>
      <c r="W144" s="133" t="e">
        <f>IF(T144+U144=0,0,IF(T144=0,"    100.0%",IF(V144=0,"      0.0%",+V144/T144)))</f>
        <v>#REF!</v>
      </c>
      <c r="Y144" s="150" t="e">
        <f>+#REF!</f>
        <v>#REF!</v>
      </c>
      <c r="Z144" s="97" t="e">
        <f>+#REF!</f>
        <v>#REF!</v>
      </c>
      <c r="AA144" s="10" t="e">
        <f>+Z144-Y144</f>
        <v>#REF!</v>
      </c>
      <c r="AB144" s="133" t="e">
        <f>IF(Y144+Z144=0,0,IF(Y144=0,"    100.0%",IF(AA144=0,"      0.0%",+AA144/Y144)))</f>
        <v>#REF!</v>
      </c>
      <c r="AC144" s="126"/>
      <c r="AD144" s="150" t="e">
        <f>+#REF!</f>
        <v>#REF!</v>
      </c>
      <c r="AE144" s="97" t="e">
        <f>+#REF!</f>
        <v>#REF!</v>
      </c>
      <c r="AF144" s="10" t="e">
        <f>+AE144-AD144</f>
        <v>#REF!</v>
      </c>
      <c r="AG144" s="133" t="e">
        <f>IF(AD144+AE144=0,0,IF(AD144=0,"    100.0%",IF(AF144=0,"      0.0%",+AF144/AD144)))</f>
        <v>#REF!</v>
      </c>
      <c r="AI144" s="150" t="e">
        <f>+#REF!+#REF!+#REF!+#REF!+#REF!+#REF!+#REF!</f>
        <v>#REF!</v>
      </c>
      <c r="AJ144" s="97" t="e">
        <f>+#REF!+#REF!+#REF!+#REF!+#REF!+#REF!+#REF!</f>
        <v>#REF!</v>
      </c>
      <c r="AK144" s="10" t="e">
        <f>+AJ144-AI144</f>
        <v>#REF!</v>
      </c>
      <c r="AL144" s="133" t="e">
        <f>IF(AI144+AJ144=0,0,IF(AI144=0,"    100.0%",IF(AK144=0,"      0.0%",+AK144/AI144)))</f>
        <v>#REF!</v>
      </c>
      <c r="AM144" s="126"/>
      <c r="AN144" s="150" t="e">
        <f>+#REF!+#REF!+#REF!+#REF!+#REF!+#REF!+#REF!</f>
        <v>#REF!</v>
      </c>
      <c r="AO144" s="97" t="e">
        <f>+#REF!+#REF!+#REF!+#REF!+#REF!+#REF!+#REF!</f>
        <v>#REF!</v>
      </c>
      <c r="AP144" s="10" t="e">
        <f>+AO144-AN144</f>
        <v>#REF!</v>
      </c>
      <c r="AQ144" s="133" t="e">
        <f>IF(AN144+AO144=0,0,IF(AN144=0,"    100.0%",IF(AP144=0,"      0.0%",+AP144/AN144)))</f>
        <v>#REF!</v>
      </c>
      <c r="AS144" s="150" t="e">
        <f>+#REF!</f>
        <v>#REF!</v>
      </c>
      <c r="AT144" s="97" t="e">
        <f>+#REF!</f>
        <v>#REF!</v>
      </c>
      <c r="AU144" s="10" t="e">
        <f>+AT144-AS144</f>
        <v>#REF!</v>
      </c>
      <c r="AV144" s="133" t="e">
        <f>IF(AS144+AT144=0,0,IF(AS144=0,"    100.0%",IF(AU144=0,"      0.0%",+AU144/AS144)))</f>
        <v>#REF!</v>
      </c>
      <c r="AW144" s="126"/>
      <c r="AX144" s="150" t="e">
        <f>+#REF!</f>
        <v>#REF!</v>
      </c>
      <c r="AY144" s="97" t="e">
        <f>+#REF!</f>
        <v>#REF!</v>
      </c>
      <c r="AZ144" s="10" t="e">
        <f>+AY144-AX144</f>
        <v>#REF!</v>
      </c>
      <c r="BA144" s="133" t="e">
        <f>IF(AX144+AY144=0,0,IF(AX144=0,"    100.0%",IF(AZ144=0,"      0.0%",+AZ144/AX144)))</f>
        <v>#REF!</v>
      </c>
      <c r="BC144" s="150" t="e">
        <f>#REF!+#REF!+#REF!+#REF!+#REF!</f>
        <v>#REF!</v>
      </c>
      <c r="BD144" s="150" t="e">
        <f>#REF!+#REF!+#REF!+#REF!+#REF!</f>
        <v>#REF!</v>
      </c>
      <c r="BE144" s="10" t="e">
        <f>+BD144-BC144</f>
        <v>#REF!</v>
      </c>
      <c r="BF144" s="133" t="e">
        <f>IF(BC144+BD144=0,0,IF(BC144=0,"    100.0%",IF(BE144=0,"      0.0%",+BE144/BC144)))</f>
        <v>#REF!</v>
      </c>
      <c r="BG144" s="126"/>
      <c r="BH144" s="150" t="e">
        <f>#REF!+#REF!+#REF!+#REF!+#REF!</f>
        <v>#REF!</v>
      </c>
      <c r="BI144" s="97" t="e">
        <f t="shared" ref="BI144:BI145" si="184">BD144</f>
        <v>#REF!</v>
      </c>
      <c r="BJ144" s="10" t="e">
        <f>+BI144-BH144</f>
        <v>#REF!</v>
      </c>
      <c r="BK144" s="133" t="e">
        <f>IF(BH144+BI144=0,0,IF(BH144=0,"    100.0%",IF(BJ144=0,"      0.0%",+BJ144/BH144)))</f>
        <v>#REF!</v>
      </c>
      <c r="BM144" s="150" t="e">
        <f>#REF!+#REF!</f>
        <v>#REF!</v>
      </c>
      <c r="BN144" s="97" t="e">
        <f>#REF!+#REF!</f>
        <v>#REF!</v>
      </c>
      <c r="BO144" s="10" t="e">
        <f>+BN144-BM144</f>
        <v>#REF!</v>
      </c>
      <c r="BP144" s="133" t="e">
        <f>IF(BM144+BN144=0,0,IF(BM144=0,"    100.0%",IF(BO144=0,"      0.0%",+BO144/BM144)))</f>
        <v>#REF!</v>
      </c>
      <c r="BQ144" s="126"/>
      <c r="BR144" s="150" t="e">
        <f>#REF!+#REF!</f>
        <v>#REF!</v>
      </c>
      <c r="BS144" s="97" t="e">
        <f t="shared" ref="BS144:BS145" si="185">BN144</f>
        <v>#REF!</v>
      </c>
      <c r="BT144" s="10" t="e">
        <f>+BS144-BR144</f>
        <v>#REF!</v>
      </c>
      <c r="BU144" s="133" t="e">
        <f>IF(BR144+BS144=0,0,IF(BR144=0,"    100.0%",IF(BT144=0,"      0.0%",+BT144/BR144)))</f>
        <v>#REF!</v>
      </c>
    </row>
    <row r="145" spans="1:73" outlineLevel="1">
      <c r="A145" s="8">
        <v>57850</v>
      </c>
      <c r="B145" s="4"/>
      <c r="C145" t="s">
        <v>145</v>
      </c>
      <c r="E145" s="165" t="e">
        <f t="shared" si="181"/>
        <v>#REF!</v>
      </c>
      <c r="F145" s="165" t="e">
        <f t="shared" si="181"/>
        <v>#REF!</v>
      </c>
      <c r="G145" s="166" t="e">
        <f>+F145-E145</f>
        <v>#REF!</v>
      </c>
      <c r="H145" s="172" t="e">
        <f>IF(E145+F145=0,0,IF(E145=0,"    100.0%",IF(G145=0,"      0.0%",+G145/E145)))</f>
        <v>#REF!</v>
      </c>
      <c r="I145" s="126"/>
      <c r="J145" s="165" t="e">
        <f t="shared" si="182"/>
        <v>#REF!</v>
      </c>
      <c r="K145" s="166" t="e">
        <f t="shared" si="183"/>
        <v>#REF!</v>
      </c>
      <c r="L145" s="166" t="e">
        <f>+K145-J145</f>
        <v>#REF!</v>
      </c>
      <c r="M145" s="133" t="e">
        <f>IF(J145+K145=0,0,IF(J145=0,"    100.0%",IF(L145=0,"      0.0%",+L145/J145)))</f>
        <v>#REF!</v>
      </c>
      <c r="O145" s="150" t="e">
        <f>+#REF!</f>
        <v>#REF!</v>
      </c>
      <c r="P145" s="97" t="e">
        <f>+#REF!</f>
        <v>#REF!</v>
      </c>
      <c r="Q145" s="10" t="e">
        <f>+P145-O145</f>
        <v>#REF!</v>
      </c>
      <c r="R145" s="133" t="e">
        <f>IF(O145+P145=0,0,IF(O145=0,"    100.0%",IF(Q145=0,"      0.0%",+Q145/O145)))</f>
        <v>#REF!</v>
      </c>
      <c r="S145" s="126"/>
      <c r="T145" s="150" t="e">
        <f>+#REF!</f>
        <v>#REF!</v>
      </c>
      <c r="U145" s="97" t="e">
        <f>+#REF!</f>
        <v>#REF!</v>
      </c>
      <c r="V145" s="10" t="e">
        <f>+U145-T145</f>
        <v>#REF!</v>
      </c>
      <c r="W145" s="133" t="e">
        <f>IF(T145+U145=0,0,IF(T145=0,"    100.0%",IF(V145=0,"      0.0%",+V145/T145)))</f>
        <v>#REF!</v>
      </c>
      <c r="Y145" s="150" t="e">
        <f>+#REF!</f>
        <v>#REF!</v>
      </c>
      <c r="Z145" s="97" t="e">
        <f>+#REF!</f>
        <v>#REF!</v>
      </c>
      <c r="AA145" s="10" t="e">
        <f>+Z145-Y145</f>
        <v>#REF!</v>
      </c>
      <c r="AB145" s="133" t="e">
        <f>IF(Y145+Z145=0,0,IF(Y145=0,"    100.0%",IF(AA145=0,"      0.0%",+AA145/Y145)))</f>
        <v>#REF!</v>
      </c>
      <c r="AC145" s="126"/>
      <c r="AD145" s="150" t="e">
        <f>+#REF!</f>
        <v>#REF!</v>
      </c>
      <c r="AE145" s="97" t="e">
        <f>+#REF!</f>
        <v>#REF!</v>
      </c>
      <c r="AF145" s="10" t="e">
        <f>+AE145-AD145</f>
        <v>#REF!</v>
      </c>
      <c r="AG145" s="133" t="e">
        <f>IF(AD145+AE145=0,0,IF(AD145=0,"    100.0%",IF(AF145=0,"      0.0%",+AF145/AD145)))</f>
        <v>#REF!</v>
      </c>
      <c r="AI145" s="150" t="e">
        <f>+#REF!+#REF!+#REF!+#REF!+#REF!+#REF!+#REF!</f>
        <v>#REF!</v>
      </c>
      <c r="AJ145" s="97" t="e">
        <f>+#REF!+#REF!+#REF!+#REF!+#REF!+#REF!+#REF!</f>
        <v>#REF!</v>
      </c>
      <c r="AK145" s="10" t="e">
        <f>+AJ145-AI145</f>
        <v>#REF!</v>
      </c>
      <c r="AL145" s="133" t="e">
        <f>IF(AI145+AJ145=0,0,IF(AI145=0,"    100.0%",IF(AK145=0,"      0.0%",+AK145/AI145)))</f>
        <v>#REF!</v>
      </c>
      <c r="AM145" s="126"/>
      <c r="AN145" s="150" t="e">
        <f>+#REF!+#REF!+#REF!+#REF!+#REF!+#REF!+#REF!</f>
        <v>#REF!</v>
      </c>
      <c r="AO145" s="97" t="e">
        <f>+#REF!+#REF!+#REF!+#REF!+#REF!+#REF!+#REF!</f>
        <v>#REF!</v>
      </c>
      <c r="AP145" s="10" t="e">
        <f>+AO145-AN145</f>
        <v>#REF!</v>
      </c>
      <c r="AQ145" s="133" t="e">
        <f>IF(AN145+AO145=0,0,IF(AN145=0,"    100.0%",IF(AP145=0,"      0.0%",+AP145/AN145)))</f>
        <v>#REF!</v>
      </c>
      <c r="AS145" s="150" t="e">
        <f>+#REF!</f>
        <v>#REF!</v>
      </c>
      <c r="AT145" s="97" t="e">
        <f>+#REF!</f>
        <v>#REF!</v>
      </c>
      <c r="AU145" s="10" t="e">
        <f>+AT145-AS145</f>
        <v>#REF!</v>
      </c>
      <c r="AV145" s="133" t="e">
        <f>IF(AS145+AT145=0,0,IF(AS145=0,"    100.0%",IF(AU145=0,"      0.0%",+AU145/AS145)))</f>
        <v>#REF!</v>
      </c>
      <c r="AW145" s="126"/>
      <c r="AX145" s="150" t="e">
        <f>+#REF!</f>
        <v>#REF!</v>
      </c>
      <c r="AY145" s="97" t="e">
        <f>+#REF!</f>
        <v>#REF!</v>
      </c>
      <c r="AZ145" s="10" t="e">
        <f>+AY145-AX145</f>
        <v>#REF!</v>
      </c>
      <c r="BA145" s="133" t="e">
        <f>IF(AX145+AY145=0,0,IF(AX145=0,"    100.0%",IF(AZ145=0,"      0.0%",+AZ145/AX145)))</f>
        <v>#REF!</v>
      </c>
      <c r="BC145" s="150" t="e">
        <f>#REF!+#REF!+#REF!+#REF!+#REF!</f>
        <v>#REF!</v>
      </c>
      <c r="BD145" s="150" t="e">
        <f>#REF!+#REF!+#REF!+#REF!+#REF!</f>
        <v>#REF!</v>
      </c>
      <c r="BE145" s="10" t="e">
        <f>+BD145-BC145</f>
        <v>#REF!</v>
      </c>
      <c r="BF145" s="133" t="e">
        <f>IF(BC145+BD145=0,0,IF(BC145=0,"    100.0%",IF(BE145=0,"      0.0%",+BE145/BC145)))</f>
        <v>#REF!</v>
      </c>
      <c r="BG145" s="126"/>
      <c r="BH145" s="150" t="e">
        <f>#REF!+#REF!+#REF!+#REF!+#REF!</f>
        <v>#REF!</v>
      </c>
      <c r="BI145" s="97" t="e">
        <f t="shared" si="184"/>
        <v>#REF!</v>
      </c>
      <c r="BJ145" s="10" t="e">
        <f>+BI145-BH145</f>
        <v>#REF!</v>
      </c>
      <c r="BK145" s="133" t="e">
        <f>IF(BH145+BI145=0,0,IF(BH145=0,"    100.0%",IF(BJ145=0,"      0.0%",+BJ145/BH145)))</f>
        <v>#REF!</v>
      </c>
      <c r="BM145" s="150" t="e">
        <f>#REF!+#REF!</f>
        <v>#REF!</v>
      </c>
      <c r="BN145" s="97" t="e">
        <f>#REF!+#REF!</f>
        <v>#REF!</v>
      </c>
      <c r="BO145" s="10" t="e">
        <f>+BN145-BM145</f>
        <v>#REF!</v>
      </c>
      <c r="BP145" s="133" t="e">
        <f>IF(BM145+BN145=0,0,IF(BM145=0,"    100.0%",IF(BO145=0,"      0.0%",+BO145/BM145)))</f>
        <v>#REF!</v>
      </c>
      <c r="BQ145" s="126"/>
      <c r="BR145" s="150" t="e">
        <f>#REF!+#REF!</f>
        <v>#REF!</v>
      </c>
      <c r="BS145" s="97" t="e">
        <f t="shared" si="185"/>
        <v>#REF!</v>
      </c>
      <c r="BT145" s="10" t="e">
        <f>+BS145-BR145</f>
        <v>#REF!</v>
      </c>
      <c r="BU145" s="133" t="e">
        <f>IF(BR145+BS145=0,0,IF(BR145=0,"    100.0%",IF(BT145=0,"      0.0%",+BT145/BR145)))</f>
        <v>#REF!</v>
      </c>
    </row>
    <row r="146" spans="1:73">
      <c r="A146" s="3"/>
      <c r="B146" s="11" t="s">
        <v>125</v>
      </c>
      <c r="C146" s="12"/>
      <c r="D146" s="12"/>
      <c r="E146" s="135" t="e">
        <f>SUM(E143:E145)</f>
        <v>#REF!</v>
      </c>
      <c r="F146" s="135" t="e">
        <f>SUM(F143:F145)</f>
        <v>#REF!</v>
      </c>
      <c r="G146" s="14" t="e">
        <f>SUM(G143:G145)</f>
        <v>#REF!</v>
      </c>
      <c r="H146" s="142" t="e">
        <f>SUM(H143:H145)</f>
        <v>#REF!</v>
      </c>
      <c r="I146" s="128"/>
      <c r="J146" s="135" t="e">
        <f>SUM(J143:J145)</f>
        <v>#REF!</v>
      </c>
      <c r="K146" s="14" t="e">
        <f>SUM(K143:K145)</f>
        <v>#REF!</v>
      </c>
      <c r="L146" s="14" t="e">
        <f>SUM(L143:L145)</f>
        <v>#REF!</v>
      </c>
      <c r="M146" s="142" t="e">
        <f>SUM(M143:M145)</f>
        <v>#REF!</v>
      </c>
      <c r="O146" s="135" t="e">
        <f>SUM(O143:O145)</f>
        <v>#REF!</v>
      </c>
      <c r="P146" s="14" t="e">
        <f>SUM(P143:P145)</f>
        <v>#REF!</v>
      </c>
      <c r="Q146" s="14" t="e">
        <f>SUM(Q143:Q145)</f>
        <v>#REF!</v>
      </c>
      <c r="R146" s="152" t="e">
        <f>SUM(R143:R145)</f>
        <v>#REF!</v>
      </c>
      <c r="S146" s="128"/>
      <c r="T146" s="135" t="e">
        <f>SUM(T143:T145)</f>
        <v>#REF!</v>
      </c>
      <c r="U146" s="14" t="e">
        <f>SUM(U143:U145)</f>
        <v>#REF!</v>
      </c>
      <c r="V146" s="14" t="e">
        <f>SUM(V143:V145)</f>
        <v>#REF!</v>
      </c>
      <c r="W146" s="152" t="e">
        <f>SUM(W143:W145)</f>
        <v>#REF!</v>
      </c>
      <c r="Y146" s="135" t="e">
        <f>SUM(Y143:Y145)</f>
        <v>#REF!</v>
      </c>
      <c r="Z146" s="14" t="e">
        <f>SUM(Z143:Z145)</f>
        <v>#REF!</v>
      </c>
      <c r="AA146" s="14" t="e">
        <f>SUM(AA143:AA145)</f>
        <v>#REF!</v>
      </c>
      <c r="AB146" s="142" t="e">
        <f>SUM(AB143:AB145)</f>
        <v>#REF!</v>
      </c>
      <c r="AC146" s="128"/>
      <c r="AD146" s="135" t="e">
        <f>SUM(AD143:AD145)</f>
        <v>#REF!</v>
      </c>
      <c r="AE146" s="14" t="e">
        <f>SUM(AE143:AE145)</f>
        <v>#REF!</v>
      </c>
      <c r="AF146" s="14" t="e">
        <f>SUM(AF143:AF145)</f>
        <v>#REF!</v>
      </c>
      <c r="AG146" s="142" t="e">
        <f>SUM(AG143:AG145)</f>
        <v>#REF!</v>
      </c>
      <c r="AI146" s="135" t="e">
        <f>SUM(AI143:AI145)</f>
        <v>#REF!</v>
      </c>
      <c r="AJ146" s="14" t="e">
        <f>SUM(AJ143:AJ145)</f>
        <v>#REF!</v>
      </c>
      <c r="AK146" s="14" t="e">
        <f>SUM(AK143:AK145)</f>
        <v>#REF!</v>
      </c>
      <c r="AL146" s="152" t="e">
        <f>SUM(AL143:AL145)</f>
        <v>#REF!</v>
      </c>
      <c r="AM146" s="128"/>
      <c r="AN146" s="135" t="e">
        <f>SUM(AN143:AN145)</f>
        <v>#REF!</v>
      </c>
      <c r="AO146" s="14" t="e">
        <f>SUM(AO143:AO145)</f>
        <v>#REF!</v>
      </c>
      <c r="AP146" s="14" t="e">
        <f>SUM(AP143:AP145)</f>
        <v>#REF!</v>
      </c>
      <c r="AQ146" s="152" t="e">
        <f>SUM(AQ143:AQ145)</f>
        <v>#REF!</v>
      </c>
      <c r="AS146" s="135" t="e">
        <f>SUM(AS143:AS145)</f>
        <v>#REF!</v>
      </c>
      <c r="AT146" s="14" t="e">
        <f>SUM(AT143:AT145)</f>
        <v>#REF!</v>
      </c>
      <c r="AU146" s="14" t="e">
        <f>SUM(AU143:AU145)</f>
        <v>#REF!</v>
      </c>
      <c r="AV146" s="152" t="e">
        <f>SUM(AV143:AV145)</f>
        <v>#REF!</v>
      </c>
      <c r="AW146" s="128"/>
      <c r="AX146" s="135" t="e">
        <f>SUM(AX143:AX145)</f>
        <v>#REF!</v>
      </c>
      <c r="AY146" s="14" t="e">
        <f>SUM(AY143:AY145)</f>
        <v>#REF!</v>
      </c>
      <c r="AZ146" s="14" t="e">
        <f>SUM(AZ143:AZ145)</f>
        <v>#REF!</v>
      </c>
      <c r="BA146" s="152" t="e">
        <f>SUM(BA143:BA145)</f>
        <v>#REF!</v>
      </c>
      <c r="BC146" s="135" t="e">
        <f>SUM(BC143:BC145)</f>
        <v>#REF!</v>
      </c>
      <c r="BD146" s="135" t="e">
        <f>SUM(BD143:BD145)</f>
        <v>#REF!</v>
      </c>
      <c r="BE146" s="14" t="e">
        <f>SUM(BE143:BE145)</f>
        <v>#REF!</v>
      </c>
      <c r="BF146" s="152" t="e">
        <f>SUM(BF143:BF145)</f>
        <v>#REF!</v>
      </c>
      <c r="BG146" s="128"/>
      <c r="BH146" s="135" t="e">
        <f>SUM(BH143:BH145)</f>
        <v>#REF!</v>
      </c>
      <c r="BI146" s="14" t="e">
        <f>SUM(BI143:BI145)</f>
        <v>#REF!</v>
      </c>
      <c r="BJ146" s="14" t="e">
        <f>SUM(BJ143:BJ145)</f>
        <v>#REF!</v>
      </c>
      <c r="BK146" s="152" t="e">
        <f>SUM(BK143:BK145)</f>
        <v>#REF!</v>
      </c>
      <c r="BM146" s="135" t="e">
        <f>SUM(BM143:BM145)</f>
        <v>#REF!</v>
      </c>
      <c r="BN146" s="14" t="e">
        <f>SUM(BN143:BN145)</f>
        <v>#REF!</v>
      </c>
      <c r="BO146" s="14" t="e">
        <f>SUM(BO143:BO145)</f>
        <v>#REF!</v>
      </c>
      <c r="BP146" s="152" t="e">
        <f>SUM(BP143:BP145)</f>
        <v>#REF!</v>
      </c>
      <c r="BQ146" s="128"/>
      <c r="BR146" s="135" t="e">
        <f>SUM(BR143:BR145)</f>
        <v>#REF!</v>
      </c>
      <c r="BS146" s="14" t="e">
        <f>SUM(BS143:BS145)</f>
        <v>#REF!</v>
      </c>
      <c r="BT146" s="14" t="e">
        <f>SUM(BT143:BT145)</f>
        <v>#REF!</v>
      </c>
      <c r="BU146" s="152" t="e">
        <f>SUM(BU143:BU145)</f>
        <v>#REF!</v>
      </c>
    </row>
    <row r="147" spans="1:73">
      <c r="A147" s="3"/>
      <c r="B147" s="50"/>
      <c r="C147" s="32"/>
      <c r="D147" s="32"/>
      <c r="E147" s="134"/>
      <c r="F147" s="134"/>
      <c r="G147" s="10"/>
      <c r="H147" s="172"/>
      <c r="I147" s="126"/>
      <c r="J147" s="134"/>
      <c r="K147" s="10"/>
      <c r="L147" s="10"/>
      <c r="M147" s="133"/>
      <c r="N147" s="32"/>
      <c r="O147" s="134"/>
      <c r="P147" s="10"/>
      <c r="Q147" s="10"/>
      <c r="R147" s="133"/>
      <c r="S147" s="126"/>
      <c r="T147" s="134"/>
      <c r="U147" s="10"/>
      <c r="V147" s="10"/>
      <c r="W147" s="133"/>
      <c r="Y147" s="134"/>
      <c r="Z147" s="10"/>
      <c r="AA147" s="10"/>
      <c r="AB147" s="133"/>
      <c r="AC147" s="126"/>
      <c r="AD147" s="134"/>
      <c r="AE147" s="10"/>
      <c r="AF147" s="10"/>
      <c r="AG147" s="133"/>
      <c r="AI147" s="134"/>
      <c r="AJ147" s="10"/>
      <c r="AK147" s="10"/>
      <c r="AL147" s="133"/>
      <c r="AM147" s="126"/>
      <c r="AN147" s="134"/>
      <c r="AO147" s="10"/>
      <c r="AP147" s="10"/>
      <c r="AQ147" s="133"/>
      <c r="AS147" s="134"/>
      <c r="AT147" s="10"/>
      <c r="AU147" s="10"/>
      <c r="AV147" s="133"/>
      <c r="AW147" s="126"/>
      <c r="AX147" s="134"/>
      <c r="AY147" s="10"/>
      <c r="AZ147" s="10"/>
      <c r="BA147" s="133"/>
      <c r="BC147" s="134"/>
      <c r="BD147" s="134"/>
      <c r="BE147" s="10"/>
      <c r="BF147" s="133"/>
      <c r="BG147" s="126"/>
      <c r="BH147" s="134"/>
      <c r="BI147" s="10"/>
      <c r="BJ147" s="10"/>
      <c r="BK147" s="133"/>
      <c r="BM147" s="134"/>
      <c r="BN147" s="10"/>
      <c r="BO147" s="10"/>
      <c r="BP147" s="133"/>
      <c r="BQ147" s="126"/>
      <c r="BR147" s="134"/>
      <c r="BS147" s="10"/>
      <c r="BT147" s="10"/>
      <c r="BU147" s="133"/>
    </row>
    <row r="148" spans="1:73">
      <c r="A148" s="3"/>
      <c r="B148" s="11" t="s">
        <v>177</v>
      </c>
      <c r="C148" s="12"/>
      <c r="D148" s="12"/>
      <c r="E148" s="135" t="e">
        <f>+E54+E141+E146</f>
        <v>#REF!</v>
      </c>
      <c r="F148" s="135" t="e">
        <f>+F54+F141+F146</f>
        <v>#REF!</v>
      </c>
      <c r="G148" s="14" t="e">
        <f>+G54+G141+G146</f>
        <v>#REF!</v>
      </c>
      <c r="H148" s="173" t="e">
        <f>IF(E148+F148=0,0,IF(E148=0,"    100.0%",IF(G148=0,"      0.0%",+G148/E148)))</f>
        <v>#REF!</v>
      </c>
      <c r="I148" s="126"/>
      <c r="J148" s="135" t="e">
        <f>+J54+J141+J146</f>
        <v>#REF!</v>
      </c>
      <c r="K148" s="14" t="e">
        <f>+K54+K141+K146</f>
        <v>#REF!</v>
      </c>
      <c r="L148" s="14" t="e">
        <f>+L54+L141+L146</f>
        <v>#REF!</v>
      </c>
      <c r="M148" s="136" t="e">
        <f>IF(J148+K148=0,0,IF(J148=0,"    100.0%",IF(L148=0,"      0.0%",+L148/J148)))</f>
        <v>#REF!</v>
      </c>
      <c r="O148" s="135" t="e">
        <f>+O54+O141+O146</f>
        <v>#REF!</v>
      </c>
      <c r="P148" s="14" t="e">
        <f>+P54+P141+P146</f>
        <v>#REF!</v>
      </c>
      <c r="Q148" s="14" t="e">
        <f>+Q54+Q141+Q146</f>
        <v>#REF!</v>
      </c>
      <c r="R148" s="136" t="e">
        <f>IF(O148+P148=0,0,IF(O148=0,"    100.0%",IF(Q148=0,"      0.0%",+Q148/O148)))</f>
        <v>#REF!</v>
      </c>
      <c r="S148" s="126"/>
      <c r="T148" s="135" t="e">
        <f>+T54+T141+T146</f>
        <v>#REF!</v>
      </c>
      <c r="U148" s="14" t="e">
        <f>+U54+U141+U146</f>
        <v>#REF!</v>
      </c>
      <c r="V148" s="14" t="e">
        <f>+V54+V141+V146</f>
        <v>#REF!</v>
      </c>
      <c r="W148" s="136" t="e">
        <f>IF(T148+U148=0,0,IF(T148=0,"    100.0%",IF(V148=0,"      0.0%",+V148/T148)))</f>
        <v>#REF!</v>
      </c>
      <c r="Y148" s="135" t="e">
        <f>+Y54+Y141+Y146</f>
        <v>#REF!</v>
      </c>
      <c r="Z148" s="14" t="e">
        <f>+Z54+Z141+Z146</f>
        <v>#REF!</v>
      </c>
      <c r="AA148" s="14" t="e">
        <f>+AA54+AA141+AA146</f>
        <v>#REF!</v>
      </c>
      <c r="AB148" s="136" t="e">
        <f>IF(Y148+Z148=0,0,IF(Y148=0,"    100.0%",IF(AA148=0,"      0.0%",+AA148/Y148)))</f>
        <v>#REF!</v>
      </c>
      <c r="AC148" s="126"/>
      <c r="AD148" s="135" t="e">
        <f>+AD54+AD141+AD146</f>
        <v>#REF!</v>
      </c>
      <c r="AE148" s="14" t="e">
        <f>+AE54+AE141+AE146</f>
        <v>#REF!</v>
      </c>
      <c r="AF148" s="14" t="e">
        <f>+AF54+AF141+AF146</f>
        <v>#REF!</v>
      </c>
      <c r="AG148" s="136" t="e">
        <f>IF(AD148+AE148=0,0,IF(AD148=0,"    100.0%",IF(AF148=0,"      0.0%",+AF148/AD148)))</f>
        <v>#REF!</v>
      </c>
      <c r="AI148" s="135" t="e">
        <f>+AI54+AI141+AI146</f>
        <v>#REF!</v>
      </c>
      <c r="AJ148" s="14" t="e">
        <f>+AJ54+AJ141+AJ146</f>
        <v>#REF!</v>
      </c>
      <c r="AK148" s="14" t="e">
        <f>+AK54+AK141+AK146</f>
        <v>#REF!</v>
      </c>
      <c r="AL148" s="136" t="e">
        <f>IF(AI148+AJ148=0,0,IF(AI148=0,"    100.0%",IF(AK148=0,"      0.0%",+AK148/AI148)))</f>
        <v>#REF!</v>
      </c>
      <c r="AM148" s="126"/>
      <c r="AN148" s="135" t="e">
        <f>+AN54+AN141+AN146</f>
        <v>#REF!</v>
      </c>
      <c r="AO148" s="14" t="e">
        <f>+AO54+AO141+AO146</f>
        <v>#REF!</v>
      </c>
      <c r="AP148" s="14" t="e">
        <f>+AP54+AP141+AP146</f>
        <v>#REF!</v>
      </c>
      <c r="AQ148" s="136" t="e">
        <f>IF(AN148+AO148=0,0,IF(AN148=0,"    100.0%",IF(AP148=0,"      0.0%",+AP148/AN148)))</f>
        <v>#REF!</v>
      </c>
      <c r="AS148" s="135" t="e">
        <f>+AS54+AS141+AS146</f>
        <v>#REF!</v>
      </c>
      <c r="AT148" s="14" t="e">
        <f>+AT54+AT141+AT146</f>
        <v>#REF!</v>
      </c>
      <c r="AU148" s="14" t="e">
        <f>+AU54+AU141+AU146</f>
        <v>#REF!</v>
      </c>
      <c r="AV148" s="136" t="e">
        <f>IF(AS148+AT148=0,0,IF(AS148=0,"    100.0%",IF(AU148=0,"      0.0%",+AU148/AS148)))</f>
        <v>#REF!</v>
      </c>
      <c r="AW148" s="126"/>
      <c r="AX148" s="135" t="e">
        <f>+AX54+AX141+AX146</f>
        <v>#REF!</v>
      </c>
      <c r="AY148" s="14" t="e">
        <f>+AY54+AY141+AY146</f>
        <v>#REF!</v>
      </c>
      <c r="AZ148" s="14" t="e">
        <f>+AZ54+AZ141+AZ146</f>
        <v>#REF!</v>
      </c>
      <c r="BA148" s="136" t="e">
        <f>IF(AX148+AY148=0,0,IF(AX148=0,"    100.0%",IF(AZ148=0,"      0.0%",+AZ148/AX148)))</f>
        <v>#REF!</v>
      </c>
      <c r="BC148" s="135" t="e">
        <f>+BC54+BC141+BC146</f>
        <v>#REF!</v>
      </c>
      <c r="BD148" s="135" t="e">
        <f>+BD54+BD141+BD146</f>
        <v>#REF!</v>
      </c>
      <c r="BE148" s="14" t="e">
        <f>+BE54+BE141+BE146</f>
        <v>#REF!</v>
      </c>
      <c r="BF148" s="136" t="e">
        <f>IF(BC148+BD148=0,0,IF(BC148=0,"    100.0%",IF(BE148=0,"      0.0%",+BE148/BC148)))</f>
        <v>#REF!</v>
      </c>
      <c r="BG148" s="126"/>
      <c r="BH148" s="135" t="e">
        <f>+BH54+BH141+BH146</f>
        <v>#REF!</v>
      </c>
      <c r="BI148" s="14" t="e">
        <f>+BI54+BI141+BI146</f>
        <v>#REF!</v>
      </c>
      <c r="BJ148" s="14" t="e">
        <f>+BJ54+BJ141+BJ146</f>
        <v>#REF!</v>
      </c>
      <c r="BK148" s="136" t="e">
        <f>IF(BH148+BI148=0,0,IF(BH148=0,"    100.0%",IF(BJ148=0,"      0.0%",+BJ148/BH148)))</f>
        <v>#REF!</v>
      </c>
      <c r="BM148" s="135" t="e">
        <f>+BM54+BM141+BM146</f>
        <v>#REF!</v>
      </c>
      <c r="BN148" s="14" t="e">
        <f>+BN54+BN141+BN146</f>
        <v>#REF!</v>
      </c>
      <c r="BO148" s="14" t="e">
        <f>+BO54+BO141+BO146</f>
        <v>#REF!</v>
      </c>
      <c r="BP148" s="136" t="e">
        <f>IF(BM148+BN148=0,0,IF(BM148=0,"    100.0%",IF(BO148=0,"      0.0%",+BO148/BM148)))</f>
        <v>#REF!</v>
      </c>
      <c r="BQ148" s="126"/>
      <c r="BR148" s="135" t="e">
        <f>+BR54+BR141+BR146</f>
        <v>#REF!</v>
      </c>
      <c r="BS148" s="14" t="e">
        <f>+BS54+BS141+BS146</f>
        <v>#REF!</v>
      </c>
      <c r="BT148" s="14" t="e">
        <f>+BT54+BT141+BT146</f>
        <v>#REF!</v>
      </c>
      <c r="BU148" s="136" t="e">
        <f>IF(BR148+BS148=0,0,IF(BR148=0,"    100.0%",IF(BT148=0,"      0.0%",+BT148/BR148)))</f>
        <v>#REF!</v>
      </c>
    </row>
    <row r="149" spans="1:73">
      <c r="A149" s="3"/>
      <c r="B149" s="4"/>
      <c r="E149" s="132"/>
      <c r="F149" s="132"/>
      <c r="G149" s="6"/>
      <c r="H149" s="171"/>
      <c r="I149" s="125"/>
      <c r="J149" s="132"/>
      <c r="K149" s="87"/>
      <c r="L149" s="6"/>
      <c r="M149" s="131"/>
      <c r="O149" s="132"/>
      <c r="P149" s="6"/>
      <c r="Q149" s="6"/>
      <c r="R149" s="131"/>
      <c r="S149" s="125"/>
      <c r="T149" s="132"/>
      <c r="U149" s="6"/>
      <c r="V149" s="6"/>
      <c r="W149" s="131"/>
      <c r="Y149" s="132"/>
      <c r="Z149" s="6"/>
      <c r="AA149" s="6"/>
      <c r="AB149" s="131"/>
      <c r="AC149" s="125"/>
      <c r="AD149" s="132"/>
      <c r="AE149" s="6"/>
      <c r="AF149" s="6"/>
      <c r="AG149" s="131"/>
      <c r="AI149" s="132"/>
      <c r="AJ149" s="6"/>
      <c r="AK149" s="6"/>
      <c r="AL149" s="131"/>
      <c r="AM149" s="125"/>
      <c r="AN149" s="132"/>
      <c r="AO149" s="6"/>
      <c r="AP149" s="6"/>
      <c r="AQ149" s="131"/>
      <c r="AS149" s="132"/>
      <c r="AT149" s="6"/>
      <c r="AU149" s="6"/>
      <c r="AV149" s="131"/>
      <c r="AW149" s="125"/>
      <c r="AX149" s="132"/>
      <c r="AY149" s="6"/>
      <c r="AZ149" s="6"/>
      <c r="BA149" s="131"/>
      <c r="BC149" s="132"/>
      <c r="BD149" s="132"/>
      <c r="BE149" s="6"/>
      <c r="BF149" s="131"/>
      <c r="BG149" s="125"/>
      <c r="BH149" s="132"/>
      <c r="BI149" s="6"/>
      <c r="BJ149" s="6"/>
      <c r="BK149" s="131"/>
      <c r="BM149" s="132"/>
      <c r="BN149" s="6"/>
      <c r="BO149" s="6"/>
      <c r="BP149" s="131"/>
      <c r="BQ149" s="125"/>
      <c r="BR149" s="132"/>
      <c r="BS149" s="6"/>
      <c r="BT149" s="6"/>
      <c r="BU149" s="131"/>
    </row>
    <row r="150" spans="1:73" outlineLevel="1">
      <c r="A150" s="3"/>
      <c r="B150" s="4" t="s">
        <v>93</v>
      </c>
      <c r="E150" s="132"/>
      <c r="F150" s="132"/>
      <c r="G150" s="6"/>
      <c r="H150" s="171"/>
      <c r="I150" s="125"/>
      <c r="J150" s="132"/>
      <c r="K150" s="87"/>
      <c r="L150" s="6"/>
      <c r="M150" s="131"/>
      <c r="O150" s="132"/>
      <c r="P150" s="6"/>
      <c r="Q150" s="6"/>
      <c r="R150" s="131"/>
      <c r="S150" s="125"/>
      <c r="T150" s="132"/>
      <c r="U150" s="6"/>
      <c r="V150" s="6"/>
      <c r="W150" s="131"/>
      <c r="Y150" s="132"/>
      <c r="Z150" s="6"/>
      <c r="AA150" s="6"/>
      <c r="AB150" s="131"/>
      <c r="AC150" s="125"/>
      <c r="AD150" s="132"/>
      <c r="AE150" s="6"/>
      <c r="AF150" s="6"/>
      <c r="AG150" s="131"/>
      <c r="AI150" s="132"/>
      <c r="AJ150" s="6"/>
      <c r="AK150" s="6"/>
      <c r="AL150" s="131"/>
      <c r="AM150" s="125"/>
      <c r="AN150" s="132"/>
      <c r="AO150" s="6"/>
      <c r="AP150" s="6"/>
      <c r="AQ150" s="131"/>
      <c r="AS150" s="132"/>
      <c r="AT150" s="6"/>
      <c r="AU150" s="6"/>
      <c r="AV150" s="131"/>
      <c r="AW150" s="125"/>
      <c r="AX150" s="132"/>
      <c r="AY150" s="6"/>
      <c r="AZ150" s="6"/>
      <c r="BA150" s="131"/>
      <c r="BC150" s="132"/>
      <c r="BD150" s="132"/>
      <c r="BE150" s="6"/>
      <c r="BF150" s="131"/>
      <c r="BG150" s="125"/>
      <c r="BH150" s="132"/>
      <c r="BI150" s="6"/>
      <c r="BJ150" s="6"/>
      <c r="BK150" s="131"/>
      <c r="BM150" s="132"/>
      <c r="BN150" s="6"/>
      <c r="BO150" s="6"/>
      <c r="BP150" s="131"/>
      <c r="BQ150" s="125"/>
      <c r="BR150" s="132"/>
      <c r="BS150" s="6"/>
      <c r="BT150" s="6"/>
      <c r="BU150" s="131"/>
    </row>
    <row r="151" spans="1:73" outlineLevel="1">
      <c r="A151" s="8">
        <v>52750</v>
      </c>
      <c r="B151" s="4"/>
      <c r="C151" t="s">
        <v>94</v>
      </c>
      <c r="E151" s="165" t="e">
        <f>+O151+Y151+AI151+AS151+BC151+BM151</f>
        <v>#REF!</v>
      </c>
      <c r="F151" s="165" t="e">
        <f>+P151+Z151+AJ151+AT151+BD151+BN151</f>
        <v>#REF!</v>
      </c>
      <c r="G151" s="166" t="e">
        <f>+F151-E151</f>
        <v>#REF!</v>
      </c>
      <c r="H151" s="172" t="e">
        <f>IF(E151+F151=0,0,IF(E151=0,"    100.0%",IF(G151=0,"      0.0%",+G151/E151)))</f>
        <v>#REF!</v>
      </c>
      <c r="I151" s="126"/>
      <c r="J151" s="165" t="e">
        <f>+T151+AD151+AN151+AX151+BH151+BR151</f>
        <v>#REF!</v>
      </c>
      <c r="K151" s="166" t="e">
        <f>F151</f>
        <v>#REF!</v>
      </c>
      <c r="L151" s="166" t="e">
        <f>+K151-J151</f>
        <v>#REF!</v>
      </c>
      <c r="M151" s="133" t="e">
        <f>IF(J151+K151=0,0,IF(J151=0,"    100.0%",IF(L151=0,"      0.0%",+L151/J151)))</f>
        <v>#REF!</v>
      </c>
      <c r="O151" s="150" t="e">
        <f>+#REF!</f>
        <v>#REF!</v>
      </c>
      <c r="P151" s="97" t="e">
        <f>+#REF!</f>
        <v>#REF!</v>
      </c>
      <c r="Q151" s="10" t="e">
        <f>+P151-O151</f>
        <v>#REF!</v>
      </c>
      <c r="R151" s="133" t="e">
        <f>IF(O151+P151=0,0,IF(O151=0,"    100.0%",IF(Q151=0,"      0.0%",+Q151/O151)))</f>
        <v>#REF!</v>
      </c>
      <c r="S151" s="126"/>
      <c r="T151" s="150" t="e">
        <f>+#REF!</f>
        <v>#REF!</v>
      </c>
      <c r="U151" s="97" t="e">
        <f>+#REF!</f>
        <v>#REF!</v>
      </c>
      <c r="V151" s="10" t="e">
        <f>+U151-T151</f>
        <v>#REF!</v>
      </c>
      <c r="W151" s="133" t="e">
        <f>IF(T151+U151=0,0,IF(T151=0,"    100.0%",IF(V151=0,"      0.0%",+V151/T151)))</f>
        <v>#REF!</v>
      </c>
      <c r="Y151" s="150" t="e">
        <f>+#REF!</f>
        <v>#REF!</v>
      </c>
      <c r="Z151" s="97" t="e">
        <f>+#REF!</f>
        <v>#REF!</v>
      </c>
      <c r="AA151" s="10" t="e">
        <f>+Z151-Y151</f>
        <v>#REF!</v>
      </c>
      <c r="AB151" s="133" t="e">
        <f>IF(Y151+Z151=0,0,IF(Y151=0,"    100.0%",IF(AA151=0,"      0.0%",+AA151/Y151)))</f>
        <v>#REF!</v>
      </c>
      <c r="AC151" s="126"/>
      <c r="AD151" s="150" t="e">
        <f>+#REF!</f>
        <v>#REF!</v>
      </c>
      <c r="AE151" s="97" t="e">
        <f>+#REF!</f>
        <v>#REF!</v>
      </c>
      <c r="AF151" s="10" t="e">
        <f>+AE151-AD151</f>
        <v>#REF!</v>
      </c>
      <c r="AG151" s="133" t="e">
        <f>IF(AD151+AE151=0,0,IF(AD151=0,"    100.0%",IF(AF151=0,"      0.0%",+AF151/AD151)))</f>
        <v>#REF!</v>
      </c>
      <c r="AI151" s="150" t="e">
        <f>+#REF!+#REF!+#REF!+#REF!+#REF!+#REF!+#REF!</f>
        <v>#REF!</v>
      </c>
      <c r="AJ151" s="97" t="e">
        <f>+#REF!+#REF!+#REF!+#REF!+#REF!+#REF!+#REF!</f>
        <v>#REF!</v>
      </c>
      <c r="AK151" s="10" t="e">
        <f>+AJ151-AI151</f>
        <v>#REF!</v>
      </c>
      <c r="AL151" s="133" t="e">
        <f>IF(AI151+AJ151=0,0,IF(AI151=0,"    100.0%",IF(AK151=0,"      0.0%",+AK151/AI151)))</f>
        <v>#REF!</v>
      </c>
      <c r="AM151" s="126"/>
      <c r="AN151" s="150" t="e">
        <f>+#REF!+#REF!+#REF!+#REF!+#REF!+#REF!+#REF!</f>
        <v>#REF!</v>
      </c>
      <c r="AO151" s="97" t="e">
        <f>+#REF!+#REF!+#REF!+#REF!+#REF!+#REF!+#REF!</f>
        <v>#REF!</v>
      </c>
      <c r="AP151" s="10" t="e">
        <f>+AO151-AN151</f>
        <v>#REF!</v>
      </c>
      <c r="AQ151" s="133" t="e">
        <f>IF(AN151+AO151=0,0,IF(AN151=0,"    100.0%",IF(AP151=0,"      0.0%",+AP151/AN151)))</f>
        <v>#REF!</v>
      </c>
      <c r="AS151" s="150" t="e">
        <f>+#REF!</f>
        <v>#REF!</v>
      </c>
      <c r="AT151" s="97" t="e">
        <f>+#REF!</f>
        <v>#REF!</v>
      </c>
      <c r="AU151" s="10" t="e">
        <f>+AT151-AS151</f>
        <v>#REF!</v>
      </c>
      <c r="AV151" s="133" t="e">
        <f>IF(AS151+AT151=0,0,IF(AS151=0,"    100.0%",IF(AU151=0,"      0.0%",+AU151/AS151)))</f>
        <v>#REF!</v>
      </c>
      <c r="AW151" s="126"/>
      <c r="AX151" s="150" t="e">
        <f>+#REF!</f>
        <v>#REF!</v>
      </c>
      <c r="AY151" s="97" t="e">
        <f>+#REF!</f>
        <v>#REF!</v>
      </c>
      <c r="AZ151" s="10" t="e">
        <f>+AY151-AX151</f>
        <v>#REF!</v>
      </c>
      <c r="BA151" s="133" t="e">
        <f>IF(AX151+AY151=0,0,IF(AX151=0,"    100.0%",IF(AZ151=0,"      0.0%",+AZ151/AX151)))</f>
        <v>#REF!</v>
      </c>
      <c r="BC151" s="150" t="e">
        <f>#REF!+#REF!+#REF!+#REF!+#REF!</f>
        <v>#REF!</v>
      </c>
      <c r="BD151" s="150" t="e">
        <f>#REF!+#REF!+#REF!+#REF!+#REF!</f>
        <v>#REF!</v>
      </c>
      <c r="BE151" s="10" t="e">
        <f>+BD151-BC151</f>
        <v>#REF!</v>
      </c>
      <c r="BF151" s="133" t="e">
        <f>IF(BC151+BD151=0,0,IF(BC151=0,"    100.0%",IF(BE151=0,"      0.0%",+BE151/BC151)))</f>
        <v>#REF!</v>
      </c>
      <c r="BG151" s="126"/>
      <c r="BH151" s="150" t="e">
        <f>#REF!+#REF!+#REF!+#REF!+#REF!</f>
        <v>#REF!</v>
      </c>
      <c r="BI151" s="97" t="e">
        <f>BD151</f>
        <v>#REF!</v>
      </c>
      <c r="BJ151" s="10" t="e">
        <f>+BI151-BH151</f>
        <v>#REF!</v>
      </c>
      <c r="BK151" s="133" t="e">
        <f>IF(BH151+BI151=0,0,IF(BH151=0,"    100.0%",IF(BJ151=0,"      0.0%",+BJ151/BH151)))</f>
        <v>#REF!</v>
      </c>
      <c r="BM151" s="150" t="e">
        <f>#REF!+#REF!</f>
        <v>#REF!</v>
      </c>
      <c r="BN151" s="97" t="e">
        <f>#REF!+#REF!</f>
        <v>#REF!</v>
      </c>
      <c r="BO151" s="10" t="e">
        <f>+BN151-BM151</f>
        <v>#REF!</v>
      </c>
      <c r="BP151" s="133" t="e">
        <f>IF(BM151+BN151=0,0,IF(BM151=0,"    100.0%",IF(BO151=0,"      0.0%",+BO151/BM151)))</f>
        <v>#REF!</v>
      </c>
      <c r="BQ151" s="126"/>
      <c r="BR151" s="150" t="e">
        <f>#REF!+#REF!</f>
        <v>#REF!</v>
      </c>
      <c r="BS151" s="97" t="e">
        <f>BN151</f>
        <v>#REF!</v>
      </c>
      <c r="BT151" s="10" t="e">
        <f>+BS151-BR151</f>
        <v>#REF!</v>
      </c>
      <c r="BU151" s="133" t="e">
        <f>IF(BR151+BS151=0,0,IF(BR151=0,"    100.0%",IF(BT151=0,"      0.0%",+BT151/BR151)))</f>
        <v>#REF!</v>
      </c>
    </row>
    <row r="152" spans="1:73">
      <c r="A152" s="3"/>
      <c r="B152" s="11" t="s">
        <v>93</v>
      </c>
      <c r="C152" s="12"/>
      <c r="D152" s="12"/>
      <c r="E152" s="135" t="e">
        <f>SUM(E150:E151)</f>
        <v>#REF!</v>
      </c>
      <c r="F152" s="14" t="e">
        <f>SUM(F150:F151)</f>
        <v>#REF!</v>
      </c>
      <c r="G152" s="14" t="e">
        <f>SUM(G150:G151)</f>
        <v>#REF!</v>
      </c>
      <c r="H152" s="173" t="e">
        <f>IF(E152+F152=0,0,IF(E152=0,"    100.0%",IF(G152=0,"      0.0%",+G152/E152)))</f>
        <v>#REF!</v>
      </c>
      <c r="I152" s="182"/>
      <c r="J152" s="135" t="e">
        <f>SUM(J150:J151)</f>
        <v>#REF!</v>
      </c>
      <c r="K152" s="14" t="e">
        <f>SUM(K150:K151)</f>
        <v>#REF!</v>
      </c>
      <c r="L152" s="14" t="e">
        <f>SUM(L150:L151)</f>
        <v>#REF!</v>
      </c>
      <c r="M152" s="136" t="e">
        <f>IF(J152+K152=0,0,IF(J152=0,"    100.0%",IF(L152=0,"      0.0%",+L152/J152)))</f>
        <v>#REF!</v>
      </c>
      <c r="O152" s="135" t="e">
        <f>SUM(O150:O151)</f>
        <v>#REF!</v>
      </c>
      <c r="P152" s="14" t="e">
        <f>SUM(P150:P151)</f>
        <v>#REF!</v>
      </c>
      <c r="Q152" s="14" t="e">
        <f>SUM(Q150:Q151)</f>
        <v>#REF!</v>
      </c>
      <c r="R152" s="136" t="e">
        <f>IF(O152+P152=0,0,IF(O152=0,"    100.0%",IF(Q152=0,"      0.0%",+Q152/O152)))</f>
        <v>#REF!</v>
      </c>
      <c r="S152" s="182"/>
      <c r="T152" s="135" t="e">
        <f>SUM(T150:T151)</f>
        <v>#REF!</v>
      </c>
      <c r="U152" s="14" t="e">
        <f>SUM(U150:U151)</f>
        <v>#REF!</v>
      </c>
      <c r="V152" s="14" t="e">
        <f>SUM(V150:V151)</f>
        <v>#REF!</v>
      </c>
      <c r="W152" s="136" t="e">
        <f>IF(T152+U152=0,0,IF(T152=0,"    100.0%",IF(V152=0,"      0.0%",+V152/T152)))</f>
        <v>#REF!</v>
      </c>
      <c r="Y152" s="135" t="e">
        <f>SUM(Y150:Y151)</f>
        <v>#REF!</v>
      </c>
      <c r="Z152" s="14" t="e">
        <f>SUM(Z150:Z151)</f>
        <v>#REF!</v>
      </c>
      <c r="AA152" s="14" t="e">
        <f>SUM(AA150:AA151)</f>
        <v>#REF!</v>
      </c>
      <c r="AB152" s="180" t="e">
        <f>IF(Y152+Z152=0,0,IF(Y152=0,"    100.0%",IF(AA152=0,"      0.0%",+AA152/Y152)))</f>
        <v>#REF!</v>
      </c>
      <c r="AC152" s="182"/>
      <c r="AD152" s="79" t="e">
        <f>SUM(AD150:AD151)</f>
        <v>#REF!</v>
      </c>
      <c r="AE152" s="14" t="e">
        <f>SUM(AE150:AE151)</f>
        <v>#REF!</v>
      </c>
      <c r="AF152" s="14" t="e">
        <f>SUM(AF150:AF151)</f>
        <v>#REF!</v>
      </c>
      <c r="AG152" s="136" t="e">
        <f>IF(AD152+AE152=0,0,IF(AD152=0,"    100.0%",IF(AF152=0,"      0.0%",+AF152/AD152)))</f>
        <v>#REF!</v>
      </c>
      <c r="AI152" s="135" t="e">
        <f>SUM(AI150:AI151)</f>
        <v>#REF!</v>
      </c>
      <c r="AJ152" s="14" t="e">
        <f>SUM(AJ150:AJ151)</f>
        <v>#REF!</v>
      </c>
      <c r="AK152" s="14" t="e">
        <f>SUM(AK150:AK151)</f>
        <v>#REF!</v>
      </c>
      <c r="AL152" s="136" t="e">
        <f>IF(AI152+AJ152=0,0,IF(AI152=0,"    100.0%",IF(AK152=0,"      0.0%",+AK152/AI152)))</f>
        <v>#REF!</v>
      </c>
      <c r="AM152" s="182"/>
      <c r="AN152" s="135" t="e">
        <f>SUM(AN150:AN151)</f>
        <v>#REF!</v>
      </c>
      <c r="AO152" s="14" t="e">
        <f>SUM(AO150:AO151)</f>
        <v>#REF!</v>
      </c>
      <c r="AP152" s="14" t="e">
        <f>SUM(AP150:AP151)</f>
        <v>#REF!</v>
      </c>
      <c r="AQ152" s="136" t="e">
        <f>IF(AN152+AO152=0,0,IF(AN152=0,"    100.0%",IF(AP152=0,"      0.0%",+AP152/AN152)))</f>
        <v>#REF!</v>
      </c>
      <c r="AS152" s="135" t="e">
        <f>SUM(AS150:AS151)</f>
        <v>#REF!</v>
      </c>
      <c r="AT152" s="14" t="e">
        <f>SUM(AT150:AT151)</f>
        <v>#REF!</v>
      </c>
      <c r="AU152" s="14" t="e">
        <f>SUM(AU150:AU151)</f>
        <v>#REF!</v>
      </c>
      <c r="AV152" s="136" t="e">
        <f>IF(AS152+AT152=0,0,IF(AS152=0,"    100.0%",IF(AU152=0,"      0.0%",+AU152/AS152)))</f>
        <v>#REF!</v>
      </c>
      <c r="AW152" s="182"/>
      <c r="AX152" s="135" t="e">
        <f>SUM(AX150:AX151)</f>
        <v>#REF!</v>
      </c>
      <c r="AY152" s="14" t="e">
        <f>SUM(AY150:AY151)</f>
        <v>#REF!</v>
      </c>
      <c r="AZ152" s="14" t="e">
        <f>SUM(AZ150:AZ151)</f>
        <v>#REF!</v>
      </c>
      <c r="BA152" s="136" t="e">
        <f>IF(AX152+AY152=0,0,IF(AX152=0,"    100.0%",IF(AZ152=0,"      0.0%",+AZ152/AX152)))</f>
        <v>#REF!</v>
      </c>
      <c r="BC152" s="135" t="e">
        <f>SUM(BC150:BC151)</f>
        <v>#REF!</v>
      </c>
      <c r="BD152" s="14" t="e">
        <f>SUM(BD150:BD151)</f>
        <v>#REF!</v>
      </c>
      <c r="BE152" s="14" t="e">
        <f>SUM(BE150:BE151)</f>
        <v>#REF!</v>
      </c>
      <c r="BF152" s="136" t="e">
        <f>IF(BC152+BD152=0,0,IF(BC152=0,"    100.0%",IF(BE152=0,"      0.0%",+BE152/BC152)))</f>
        <v>#REF!</v>
      </c>
      <c r="BG152" s="182"/>
      <c r="BH152" s="135" t="e">
        <f>SUM(BH150:BH151)</f>
        <v>#REF!</v>
      </c>
      <c r="BI152" s="14" t="e">
        <f>SUM(BI150:BI151)</f>
        <v>#REF!</v>
      </c>
      <c r="BJ152" s="14" t="e">
        <f>SUM(BJ150:BJ151)</f>
        <v>#REF!</v>
      </c>
      <c r="BK152" s="136" t="e">
        <f>IF(BH152+BI152=0,0,IF(BH152=0,"    100.0%",IF(BJ152=0,"      0.0%",+BJ152/BH152)))</f>
        <v>#REF!</v>
      </c>
      <c r="BM152" s="135" t="e">
        <f>SUM(BM150:BM151)</f>
        <v>#REF!</v>
      </c>
      <c r="BN152" s="14" t="e">
        <f>SUM(BN150:BN151)</f>
        <v>#REF!</v>
      </c>
      <c r="BO152" s="14" t="e">
        <f>SUM(BO150:BO151)</f>
        <v>#REF!</v>
      </c>
      <c r="BP152" s="136" t="e">
        <f>IF(BM152+BN152=0,0,IF(BM152=0,"    100.0%",IF(BO152=0,"      0.0%",+BO152/BM152)))</f>
        <v>#REF!</v>
      </c>
      <c r="BQ152" s="182"/>
      <c r="BR152" s="135" t="e">
        <f>SUM(BR150:BR151)</f>
        <v>#REF!</v>
      </c>
      <c r="BS152" s="14" t="e">
        <f>SUM(BS150:BS151)</f>
        <v>#REF!</v>
      </c>
      <c r="BT152" s="14" t="e">
        <f>SUM(BT150:BT151)</f>
        <v>#REF!</v>
      </c>
      <c r="BU152" s="136" t="e">
        <f>IF(BR152+BS152=0,0,IF(BR152=0,"    100.0%",IF(BT152=0,"      0.0%",+BT152/BR152)))</f>
        <v>#REF!</v>
      </c>
    </row>
    <row r="153" spans="1:73">
      <c r="A153" s="3"/>
      <c r="B153" s="4"/>
      <c r="E153" s="132"/>
      <c r="F153" s="6"/>
      <c r="G153" s="6"/>
      <c r="H153" s="171"/>
      <c r="I153" s="182"/>
      <c r="J153" s="132"/>
      <c r="K153" s="6"/>
      <c r="L153" s="6"/>
      <c r="M153" s="131"/>
      <c r="O153" s="132"/>
      <c r="P153" s="6"/>
      <c r="Q153" s="6"/>
      <c r="R153" s="131"/>
      <c r="S153" s="182"/>
      <c r="T153" s="132"/>
      <c r="U153" s="6"/>
      <c r="V153" s="6"/>
      <c r="W153" s="131"/>
      <c r="Y153" s="132"/>
      <c r="Z153" s="6"/>
      <c r="AA153" s="6"/>
      <c r="AB153" s="82"/>
      <c r="AC153" s="182"/>
      <c r="AD153" s="6"/>
      <c r="AE153" s="6"/>
      <c r="AF153" s="6"/>
      <c r="AG153" s="131"/>
      <c r="AI153" s="132"/>
      <c r="AJ153" s="6"/>
      <c r="AK153" s="6"/>
      <c r="AL153" s="131"/>
      <c r="AM153" s="182"/>
      <c r="AN153" s="132"/>
      <c r="AO153" s="6"/>
      <c r="AP153" s="6"/>
      <c r="AQ153" s="131"/>
      <c r="AS153" s="132"/>
      <c r="AT153" s="6"/>
      <c r="AU153" s="6"/>
      <c r="AV153" s="131"/>
      <c r="AW153" s="182"/>
      <c r="AX153" s="132"/>
      <c r="AY153" s="6"/>
      <c r="AZ153" s="6"/>
      <c r="BA153" s="131"/>
      <c r="BC153" s="132"/>
      <c r="BD153" s="6"/>
      <c r="BE153" s="6"/>
      <c r="BF153" s="131"/>
      <c r="BG153" s="182"/>
      <c r="BH153" s="132"/>
      <c r="BI153" s="6"/>
      <c r="BJ153" s="6"/>
      <c r="BK153" s="131"/>
      <c r="BM153" s="132"/>
      <c r="BN153" s="6"/>
      <c r="BO153" s="6"/>
      <c r="BP153" s="131"/>
      <c r="BQ153" s="182"/>
      <c r="BR153" s="132"/>
      <c r="BS153" s="6"/>
      <c r="BT153" s="6"/>
      <c r="BU153" s="131"/>
    </row>
    <row r="154" spans="1:73">
      <c r="A154" s="3"/>
      <c r="B154" s="11" t="s">
        <v>189</v>
      </c>
      <c r="C154" s="16"/>
      <c r="D154" s="16"/>
      <c r="E154" s="135" t="e">
        <f>+E148+E152</f>
        <v>#REF!</v>
      </c>
      <c r="F154" s="14" t="e">
        <f>+F148+F152</f>
        <v>#REF!</v>
      </c>
      <c r="G154" s="14" t="e">
        <f>+G148+G152</f>
        <v>#REF!</v>
      </c>
      <c r="H154" s="173" t="e">
        <f>IF(E154+F154=0,0,IF(E154=0,"    100.0%",IF(G154=0,"      0.0%",+G154/E154)))</f>
        <v>#REF!</v>
      </c>
      <c r="I154" s="182"/>
      <c r="J154" s="135" t="e">
        <f>+J148+J152</f>
        <v>#REF!</v>
      </c>
      <c r="K154" s="14" t="e">
        <f>+K148+K152</f>
        <v>#REF!</v>
      </c>
      <c r="L154" s="14" t="e">
        <f>+L148+L152</f>
        <v>#REF!</v>
      </c>
      <c r="M154" s="136" t="e">
        <f>IF(J154+K154=0,0,IF(J154=0,"    100.0%",IF(L154=0,"      0.0%",+L154/J154)))</f>
        <v>#REF!</v>
      </c>
      <c r="N154" s="16"/>
      <c r="O154" s="135" t="e">
        <f>+O148+O152</f>
        <v>#REF!</v>
      </c>
      <c r="P154" s="14" t="e">
        <f>+P148+P152</f>
        <v>#REF!</v>
      </c>
      <c r="Q154" s="14" t="e">
        <f>+Q148+Q152</f>
        <v>#REF!</v>
      </c>
      <c r="R154" s="136" t="e">
        <f>IF(O154+P154=0,0,IF(O154=0,"    100.0%",IF(Q154=0,"      0.0%",+Q154/O154)))</f>
        <v>#REF!</v>
      </c>
      <c r="S154" s="182"/>
      <c r="T154" s="135" t="e">
        <f>+T148+T152</f>
        <v>#REF!</v>
      </c>
      <c r="U154" s="14" t="e">
        <f>+U148+U152</f>
        <v>#REF!</v>
      </c>
      <c r="V154" s="14" t="e">
        <f>+V148+V152</f>
        <v>#REF!</v>
      </c>
      <c r="W154" s="136" t="e">
        <f>IF(T154+U154=0,0,IF(T154=0,"    100.0%",IF(V154=0,"      0.0%",+V154/T154)))</f>
        <v>#REF!</v>
      </c>
      <c r="Y154" s="135" t="e">
        <f>+Y148+Y152</f>
        <v>#REF!</v>
      </c>
      <c r="Z154" s="14" t="e">
        <f>+Z148+Z152</f>
        <v>#REF!</v>
      </c>
      <c r="AA154" s="14" t="e">
        <f>+AA148+AA152</f>
        <v>#REF!</v>
      </c>
      <c r="AB154" s="180" t="e">
        <f>IF(Y154+Z154=0,0,IF(Y154=0,"    100.0%",IF(AA154=0,"      0.0%",+AA154/Y154)))</f>
        <v>#REF!</v>
      </c>
      <c r="AC154" s="182"/>
      <c r="AD154" s="79" t="e">
        <f>+AD148+AD152</f>
        <v>#REF!</v>
      </c>
      <c r="AE154" s="14" t="e">
        <f>+AE148+AE152</f>
        <v>#REF!</v>
      </c>
      <c r="AF154" s="14" t="e">
        <f>+AF148+AF152</f>
        <v>#REF!</v>
      </c>
      <c r="AG154" s="136" t="e">
        <f>IF(AD154+AE154=0,0,IF(AD154=0,"    100.0%",IF(AF154=0,"      0.0%",+AF154/AD154)))</f>
        <v>#REF!</v>
      </c>
      <c r="AI154" s="135" t="e">
        <f>+AI148+AI152</f>
        <v>#REF!</v>
      </c>
      <c r="AJ154" s="14" t="e">
        <f>+AJ148+AJ152</f>
        <v>#REF!</v>
      </c>
      <c r="AK154" s="14" t="e">
        <f>+AK148+AK152</f>
        <v>#REF!</v>
      </c>
      <c r="AL154" s="136" t="e">
        <f>IF(AI154+AJ154=0,0,IF(AI154=0,"    100.0%",IF(AK154=0,"      0.0%",+AK154/AI154)))</f>
        <v>#REF!</v>
      </c>
      <c r="AM154" s="182"/>
      <c r="AN154" s="135" t="e">
        <f>+AN148+AN152</f>
        <v>#REF!</v>
      </c>
      <c r="AO154" s="14" t="e">
        <f>+AO148+AO152</f>
        <v>#REF!</v>
      </c>
      <c r="AP154" s="14" t="e">
        <f>+AP148+AP152</f>
        <v>#REF!</v>
      </c>
      <c r="AQ154" s="136" t="e">
        <f>IF(AN154+AO154=0,0,IF(AN154=0,"    100.0%",IF(AP154=0,"      0.0%",+AP154/AN154)))</f>
        <v>#REF!</v>
      </c>
      <c r="AS154" s="135" t="e">
        <f>+AS148+AS152</f>
        <v>#REF!</v>
      </c>
      <c r="AT154" s="14" t="e">
        <f>+AT148+AT152</f>
        <v>#REF!</v>
      </c>
      <c r="AU154" s="14" t="e">
        <f>+AU148+AU152</f>
        <v>#REF!</v>
      </c>
      <c r="AV154" s="136" t="e">
        <f>IF(AS154+AT154=0,0,IF(AS154=0,"    100.0%",IF(AU154=0,"      0.0%",+AU154/AS154)))</f>
        <v>#REF!</v>
      </c>
      <c r="AW154" s="182"/>
      <c r="AX154" s="135" t="e">
        <f>+AX148+AX152</f>
        <v>#REF!</v>
      </c>
      <c r="AY154" s="14" t="e">
        <f>+AY148+AY152</f>
        <v>#REF!</v>
      </c>
      <c r="AZ154" s="14" t="e">
        <f>+AZ148+AZ152</f>
        <v>#REF!</v>
      </c>
      <c r="BA154" s="136" t="e">
        <f>IF(AX154+AY154=0,0,IF(AX154=0,"    100.0%",IF(AZ154=0,"      0.0%",+AZ154/AX154)))</f>
        <v>#REF!</v>
      </c>
      <c r="BC154" s="135" t="e">
        <f>+BC148+BC152</f>
        <v>#REF!</v>
      </c>
      <c r="BD154" s="14" t="e">
        <f>+BD148+BD152</f>
        <v>#REF!</v>
      </c>
      <c r="BE154" s="14" t="e">
        <f>+BE148+BE152</f>
        <v>#REF!</v>
      </c>
      <c r="BF154" s="136" t="e">
        <f>IF(BC154+BD154=0,0,IF(BC154=0,"    100.0%",IF(BE154=0,"      0.0%",+BE154/BC154)))</f>
        <v>#REF!</v>
      </c>
      <c r="BG154" s="182"/>
      <c r="BH154" s="135" t="e">
        <f>+BH148+BH152</f>
        <v>#REF!</v>
      </c>
      <c r="BI154" s="14" t="e">
        <f>+BI148+BI152</f>
        <v>#REF!</v>
      </c>
      <c r="BJ154" s="14" t="e">
        <f>+BJ148+BJ152</f>
        <v>#REF!</v>
      </c>
      <c r="BK154" s="136" t="e">
        <f>IF(BH154+BI154=0,0,IF(BH154=0,"    100.0%",IF(BJ154=0,"      0.0%",+BJ154/BH154)))</f>
        <v>#REF!</v>
      </c>
      <c r="BM154" s="135" t="e">
        <f>+BM148+BM152</f>
        <v>#REF!</v>
      </c>
      <c r="BN154" s="14" t="e">
        <f>+BN148+BN152</f>
        <v>#REF!</v>
      </c>
      <c r="BO154" s="14" t="e">
        <f>+BO148+BO152</f>
        <v>#REF!</v>
      </c>
      <c r="BP154" s="136" t="e">
        <f>IF(BM154+BN154=0,0,IF(BM154=0,"    100.0%",IF(BO154=0,"      0.0%",+BO154/BM154)))</f>
        <v>#REF!</v>
      </c>
      <c r="BQ154" s="182"/>
      <c r="BR154" s="135" t="e">
        <f>+BR148+BR152</f>
        <v>#REF!</v>
      </c>
      <c r="BS154" s="14" t="e">
        <f>+BS148+BS152</f>
        <v>#REF!</v>
      </c>
      <c r="BT154" s="14" t="e">
        <f>+BT148+BT152</f>
        <v>#REF!</v>
      </c>
      <c r="BU154" s="136" t="e">
        <f>IF(BR154+BS154=0,0,IF(BR154=0,"    100.0%",IF(BT154=0,"      0.0%",+BT154/BR154)))</f>
        <v>#REF!</v>
      </c>
    </row>
    <row r="155" spans="1:73">
      <c r="A155" s="3"/>
      <c r="B155" s="4"/>
      <c r="E155" s="132"/>
      <c r="F155" s="6"/>
      <c r="G155" s="6"/>
      <c r="H155" s="171"/>
      <c r="I155" s="182"/>
      <c r="J155" s="132"/>
      <c r="K155" s="6"/>
      <c r="L155" s="6"/>
      <c r="M155" s="131"/>
      <c r="O155" s="132"/>
      <c r="P155" s="6"/>
      <c r="Q155" s="6"/>
      <c r="R155" s="131"/>
      <c r="S155" s="182"/>
      <c r="T155" s="132"/>
      <c r="U155" s="6"/>
      <c r="V155" s="6"/>
      <c r="W155" s="131"/>
      <c r="Y155" s="132"/>
      <c r="Z155" s="6"/>
      <c r="AA155" s="6"/>
      <c r="AB155" s="82"/>
      <c r="AC155" s="182"/>
      <c r="AD155" s="6"/>
      <c r="AE155" s="6"/>
      <c r="AF155" s="6"/>
      <c r="AG155" s="131"/>
      <c r="AI155" s="132"/>
      <c r="AJ155" s="6"/>
      <c r="AK155" s="6"/>
      <c r="AL155" s="131"/>
      <c r="AM155" s="182"/>
      <c r="AN155" s="132"/>
      <c r="AO155" s="6"/>
      <c r="AP155" s="6"/>
      <c r="AQ155" s="131"/>
      <c r="AS155" s="132"/>
      <c r="AT155" s="6"/>
      <c r="AU155" s="6"/>
      <c r="AV155" s="131"/>
      <c r="AW155" s="182"/>
      <c r="AX155" s="132"/>
      <c r="AY155" s="6"/>
      <c r="AZ155" s="6"/>
      <c r="BA155" s="131"/>
      <c r="BC155" s="132"/>
      <c r="BD155" s="6"/>
      <c r="BE155" s="6"/>
      <c r="BF155" s="131"/>
      <c r="BG155" s="182"/>
      <c r="BH155" s="132"/>
      <c r="BI155" s="6"/>
      <c r="BJ155" s="6"/>
      <c r="BK155" s="131"/>
      <c r="BM155" s="132"/>
      <c r="BN155" s="6"/>
      <c r="BO155" s="6"/>
      <c r="BP155" s="131"/>
      <c r="BQ155" s="182"/>
      <c r="BR155" s="132"/>
      <c r="BS155" s="6"/>
      <c r="BT155" s="6"/>
      <c r="BU155" s="131"/>
    </row>
    <row r="156" spans="1:73">
      <c r="A156" s="3"/>
      <c r="B156" s="11" t="s">
        <v>187</v>
      </c>
      <c r="C156" s="16"/>
      <c r="D156" s="16"/>
      <c r="E156" s="143" t="e">
        <f>+E42-E154</f>
        <v>#REF!</v>
      </c>
      <c r="F156" s="104" t="e">
        <f>+F42-F154</f>
        <v>#REF!</v>
      </c>
      <c r="G156" s="18" t="e">
        <f>+G42-G154</f>
        <v>#REF!</v>
      </c>
      <c r="H156" s="173" t="e">
        <f>IF(E156+F156=0,0,IF(E156=0,"    100.0%",IF(G156=0,"      0.0%",+G156/E156)))</f>
        <v>#REF!</v>
      </c>
      <c r="I156" s="182"/>
      <c r="J156" s="143" t="e">
        <f>+J42-J154</f>
        <v>#REF!</v>
      </c>
      <c r="K156" s="104" t="e">
        <f>+K42-K154</f>
        <v>#REF!</v>
      </c>
      <c r="L156" s="18" t="e">
        <f>+L42-L154</f>
        <v>#REF!</v>
      </c>
      <c r="M156" s="136" t="e">
        <f>IF(J156+K156=0,0,IF(J156=0,"    100.0%",IF(L156=0,"      0.0%",+L156/J156)))</f>
        <v>#REF!</v>
      </c>
      <c r="N156" s="16"/>
      <c r="O156" s="143" t="e">
        <f>+O42-O154</f>
        <v>#REF!</v>
      </c>
      <c r="P156" s="18" t="e">
        <f>+P42-P154</f>
        <v>#REF!</v>
      </c>
      <c r="Q156" s="18" t="e">
        <f>+Q42-Q154</f>
        <v>#REF!</v>
      </c>
      <c r="R156" s="136" t="e">
        <f>IF(O156+P156=0,0,IF(O156=0,"    100.0%",IF(Q156=0,"      0.0%",+Q156/O156)))</f>
        <v>#REF!</v>
      </c>
      <c r="S156" s="182"/>
      <c r="T156" s="143" t="e">
        <f>+T42-T154</f>
        <v>#REF!</v>
      </c>
      <c r="U156" s="18" t="e">
        <f>+U42-U154</f>
        <v>#REF!</v>
      </c>
      <c r="V156" s="18" t="e">
        <f>+V42-V154</f>
        <v>#REF!</v>
      </c>
      <c r="W156" s="136" t="e">
        <f>IF(T156+U156=0,0,IF(T156=0,"    100.0%",IF(V156=0,"      0.0%",+V156/T156)))</f>
        <v>#REF!</v>
      </c>
      <c r="Y156" s="143" t="e">
        <f>+Y42-Y154</f>
        <v>#REF!</v>
      </c>
      <c r="Z156" s="18" t="e">
        <f>+Z42-Z154</f>
        <v>#REF!</v>
      </c>
      <c r="AA156" s="18" t="e">
        <f>+AA42-AA154</f>
        <v>#REF!</v>
      </c>
      <c r="AB156" s="180" t="e">
        <f>IF(Y156+Z156=0,0,IF(Y156=0,"    100.0%",IF(AA156=0,"      0.0%",+AA156/Y156)))</f>
        <v>#REF!</v>
      </c>
      <c r="AC156" s="182"/>
      <c r="AD156" s="181" t="e">
        <f>+AD42-AD154</f>
        <v>#REF!</v>
      </c>
      <c r="AE156" s="18" t="e">
        <f>+AE42-AE154</f>
        <v>#REF!</v>
      </c>
      <c r="AF156" s="18" t="e">
        <f>+AF42-AF154</f>
        <v>#REF!</v>
      </c>
      <c r="AG156" s="136" t="e">
        <f>IF(AD156+AE156=0,0,IF(AD156=0,"    100.0%",IF(AF156=0,"      0.0%",+AF156/AD156)))</f>
        <v>#REF!</v>
      </c>
      <c r="AI156" s="143" t="e">
        <f>+AI42-AI154</f>
        <v>#REF!</v>
      </c>
      <c r="AJ156" s="18" t="e">
        <f>+AJ42-AJ154</f>
        <v>#REF!</v>
      </c>
      <c r="AK156" s="18" t="e">
        <f>+AK42-AK154</f>
        <v>#REF!</v>
      </c>
      <c r="AL156" s="136" t="e">
        <f>IF(AI156+AJ156=0,0,IF(AI156=0,"    100.0%",IF(AK156=0,"      0.0%",+AK156/AI156)))</f>
        <v>#REF!</v>
      </c>
      <c r="AM156" s="182"/>
      <c r="AN156" s="143" t="e">
        <f>+AN42-AN154</f>
        <v>#REF!</v>
      </c>
      <c r="AO156" s="18" t="e">
        <f>+AO42-AO154</f>
        <v>#REF!</v>
      </c>
      <c r="AP156" s="18" t="e">
        <f>+AP42-AP154</f>
        <v>#REF!</v>
      </c>
      <c r="AQ156" s="136" t="e">
        <f>IF(AN156+AO156=0,0,IF(AN156=0,"    100.0%",IF(AP156=0,"      0.0%",+AP156/AN156)))</f>
        <v>#REF!</v>
      </c>
      <c r="AS156" s="143" t="e">
        <f>+AS42-AS154</f>
        <v>#REF!</v>
      </c>
      <c r="AT156" s="18" t="e">
        <f>+AT42-AT154</f>
        <v>#REF!</v>
      </c>
      <c r="AU156" s="18" t="e">
        <f>+AU42-AU154</f>
        <v>#REF!</v>
      </c>
      <c r="AV156" s="136" t="e">
        <f>IF(AS156+AT156=0,0,IF(AS156=0,"    100.0%",IF(AU156=0,"      0.0%",+AU156/AS156)))</f>
        <v>#REF!</v>
      </c>
      <c r="AW156" s="182"/>
      <c r="AX156" s="143" t="e">
        <f>+AX42-AX154</f>
        <v>#REF!</v>
      </c>
      <c r="AY156" s="18" t="e">
        <f>+AY42-AY154</f>
        <v>#REF!</v>
      </c>
      <c r="AZ156" s="18" t="e">
        <f>+AZ42-AZ154</f>
        <v>#REF!</v>
      </c>
      <c r="BA156" s="136" t="e">
        <f>IF(AX156+AY156=0,0,IF(AX156=0,"    100.0%",IF(AZ156=0,"      0.0%",+AZ156/AX156)))</f>
        <v>#REF!</v>
      </c>
      <c r="BC156" s="143" t="e">
        <f>+BC42-BC154</f>
        <v>#REF!</v>
      </c>
      <c r="BD156" s="18" t="e">
        <f>+BD42-BD154</f>
        <v>#REF!</v>
      </c>
      <c r="BE156" s="18" t="e">
        <f>+BE42-BE154</f>
        <v>#REF!</v>
      </c>
      <c r="BF156" s="136" t="e">
        <f>IF(BC156+BD156=0,0,IF(BC156=0,"    100.0%",IF(BE156=0,"      0.0%",+BE156/BC156)))</f>
        <v>#REF!</v>
      </c>
      <c r="BG156" s="182"/>
      <c r="BH156" s="143" t="e">
        <f>+BH42-BH154</f>
        <v>#REF!</v>
      </c>
      <c r="BI156" s="18" t="e">
        <f>+BI42-BI154</f>
        <v>#REF!</v>
      </c>
      <c r="BJ156" s="18" t="e">
        <f>+BJ42-BJ154</f>
        <v>#REF!</v>
      </c>
      <c r="BK156" s="136" t="e">
        <f>IF(BH156+BI156=0,0,IF(BH156=0,"    100.0%",IF(BJ156=0,"      0.0%",+BJ156/BH156)))</f>
        <v>#REF!</v>
      </c>
      <c r="BM156" s="143" t="e">
        <f>+BM42-BM154</f>
        <v>#REF!</v>
      </c>
      <c r="BN156" s="18" t="e">
        <f>+BN42-BN154</f>
        <v>#REF!</v>
      </c>
      <c r="BO156" s="18" t="e">
        <f>+BO42-BO154</f>
        <v>#REF!</v>
      </c>
      <c r="BP156" s="136" t="e">
        <f>IF(BM156+BN156=0,0,IF(BM156=0,"    100.0%",IF(BO156=0,"      0.0%",+BO156/BM156)))</f>
        <v>#REF!</v>
      </c>
      <c r="BQ156" s="182"/>
      <c r="BR156" s="143" t="e">
        <f>+BR42-BR154</f>
        <v>#REF!</v>
      </c>
      <c r="BS156" s="18" t="e">
        <f>+BS42-BS154</f>
        <v>#REF!</v>
      </c>
      <c r="BT156" s="18" t="e">
        <f>+BT42-BT154</f>
        <v>#REF!</v>
      </c>
      <c r="BU156" s="136" t="e">
        <f>IF(BR156+BS156=0,0,IF(BR156=0,"    100.0%",IF(BT156=0,"      0.0%",+BT156/BR156)))</f>
        <v>#REF!</v>
      </c>
    </row>
    <row r="157" spans="1:73">
      <c r="A157" s="3"/>
      <c r="B157" s="106" t="e">
        <f>+#REF!</f>
        <v>#REF!</v>
      </c>
      <c r="C157" s="20"/>
      <c r="D157" s="20"/>
      <c r="E157" s="144"/>
      <c r="F157" s="103"/>
      <c r="G157" s="21"/>
      <c r="H157" s="172"/>
      <c r="I157" s="182"/>
      <c r="J157" s="144"/>
      <c r="K157" s="103"/>
      <c r="L157" s="21"/>
      <c r="M157" s="133"/>
      <c r="N157" s="20"/>
      <c r="O157" s="144"/>
      <c r="P157" s="21"/>
      <c r="Q157" s="21"/>
      <c r="R157" s="133"/>
      <c r="S157" s="182"/>
      <c r="T157" s="144"/>
      <c r="U157" s="21"/>
      <c r="V157" s="21"/>
      <c r="W157" s="133"/>
      <c r="Y157" s="144"/>
      <c r="Z157" s="21"/>
      <c r="AA157" s="21"/>
      <c r="AB157" s="83"/>
      <c r="AC157" s="182"/>
      <c r="AD157" s="21"/>
      <c r="AE157" s="21"/>
      <c r="AF157" s="21"/>
      <c r="AG157" s="133"/>
      <c r="AI157" s="144"/>
      <c r="AJ157" s="21"/>
      <c r="AK157" s="21"/>
      <c r="AL157" s="133"/>
      <c r="AM157" s="182"/>
      <c r="AN157" s="144"/>
      <c r="AO157" s="21"/>
      <c r="AP157" s="21"/>
      <c r="AQ157" s="133"/>
      <c r="AS157" s="144"/>
      <c r="AT157" s="21"/>
      <c r="AU157" s="21"/>
      <c r="AV157" s="133"/>
      <c r="AW157" s="182"/>
      <c r="AX157" s="144"/>
      <c r="AY157" s="21"/>
      <c r="AZ157" s="21"/>
      <c r="BA157" s="133"/>
      <c r="BC157" s="144"/>
      <c r="BD157" s="21"/>
      <c r="BE157" s="21"/>
      <c r="BF157" s="133"/>
      <c r="BG157" s="182"/>
      <c r="BH157" s="144"/>
      <c r="BI157" s="21"/>
      <c r="BJ157" s="21"/>
      <c r="BK157" s="133"/>
      <c r="BM157" s="144"/>
      <c r="BN157" s="21"/>
      <c r="BO157" s="21"/>
      <c r="BP157" s="133"/>
      <c r="BQ157" s="182"/>
      <c r="BR157" s="144"/>
      <c r="BS157" s="21"/>
      <c r="BT157" s="21"/>
      <c r="BU157" s="133"/>
    </row>
    <row r="158" spans="1:73">
      <c r="A158" s="3"/>
      <c r="B158" s="106" t="e">
        <f>+#REF!</f>
        <v>#REF!</v>
      </c>
      <c r="C158" s="20"/>
      <c r="D158" s="20"/>
      <c r="E158" s="165" t="e">
        <f t="shared" ref="E158:F162" si="186">+O158+Y158+AI158+AS158</f>
        <v>#REF!</v>
      </c>
      <c r="F158" s="166" t="e">
        <f t="shared" si="186"/>
        <v>#REF!</v>
      </c>
      <c r="G158" s="166" t="e">
        <f>+F158-E158</f>
        <v>#REF!</v>
      </c>
      <c r="H158" s="172" t="e">
        <f>IF(E158+F158=0,0,IF(E158=0,"    100.0%",IF(G158=0,"      0.0%",+G158/E158)))</f>
        <v>#REF!</v>
      </c>
      <c r="I158" s="126"/>
      <c r="J158" s="165" t="e">
        <f t="shared" ref="J158:K162" si="187">+T158+AD158+AN158+AX158</f>
        <v>#REF!</v>
      </c>
      <c r="K158" s="166" t="e">
        <f t="shared" si="187"/>
        <v>#REF!</v>
      </c>
      <c r="L158" s="166" t="e">
        <f>+K158-J158</f>
        <v>#REF!</v>
      </c>
      <c r="M158" s="133" t="e">
        <f>IF(J158+K158=0,0,IF(J158=0,"    100.0%",IF(L158=0,"      0.0%",+L158/J158)))</f>
        <v>#REF!</v>
      </c>
      <c r="O158" s="150" t="e">
        <f>+#REF!</f>
        <v>#REF!</v>
      </c>
      <c r="P158" s="97" t="e">
        <f>+#REF!</f>
        <v>#REF!</v>
      </c>
      <c r="Q158" s="10" t="e">
        <f>+P158-O158</f>
        <v>#REF!</v>
      </c>
      <c r="R158" s="133" t="e">
        <f>IF(O158+P158=0,0,IF(O158=0,"    100.0%",IF(Q158=0,"      0.0%",+Q158/O158)))</f>
        <v>#REF!</v>
      </c>
      <c r="S158" s="126"/>
      <c r="T158" s="150" t="e">
        <f>+#REF!</f>
        <v>#REF!</v>
      </c>
      <c r="U158" s="97" t="e">
        <f>+#REF!</f>
        <v>#REF!</v>
      </c>
      <c r="V158" s="10" t="e">
        <f>+U158-T158</f>
        <v>#REF!</v>
      </c>
      <c r="W158" s="133" t="e">
        <f>IF(T158+U158=0,0,IF(T158=0,"    100.0%",IF(V158=0,"      0.0%",+V158/T158)))</f>
        <v>#REF!</v>
      </c>
      <c r="Y158" s="150" t="e">
        <f>+#REF!</f>
        <v>#REF!</v>
      </c>
      <c r="Z158" s="97" t="e">
        <f>+#REF!</f>
        <v>#REF!</v>
      </c>
      <c r="AA158" s="10" t="e">
        <f>+Z158-Y158</f>
        <v>#REF!</v>
      </c>
      <c r="AB158" s="133" t="e">
        <f>IF(Y158+Z158=0,0,IF(Y158=0,"    100.0%",IF(AA158=0,"      0.0%",+AA158/Y158)))</f>
        <v>#REF!</v>
      </c>
      <c r="AC158" s="126"/>
      <c r="AD158" s="150" t="e">
        <f>+#REF!</f>
        <v>#REF!</v>
      </c>
      <c r="AE158" s="97" t="e">
        <f>+#REF!</f>
        <v>#REF!</v>
      </c>
      <c r="AF158" s="10" t="e">
        <f>+AE158-AD158</f>
        <v>#REF!</v>
      </c>
      <c r="AG158" s="133" t="e">
        <f>IF(AD158+AE158=0,0,IF(AD158=0,"    100.0%",IF(AF158=0,"      0.0%",+AF158/AD158)))</f>
        <v>#REF!</v>
      </c>
      <c r="AI158" s="150" t="e">
        <f>+#REF!+#REF!+#REF!+#REF!+#REF!+#REF!+#REF!</f>
        <v>#REF!</v>
      </c>
      <c r="AJ158" s="97" t="e">
        <f>+#REF!+#REF!+#REF!+#REF!+#REF!+#REF!+#REF!</f>
        <v>#REF!</v>
      </c>
      <c r="AK158" s="10" t="e">
        <f>+AJ158-AI158</f>
        <v>#REF!</v>
      </c>
      <c r="AL158" s="133" t="e">
        <f>IF(AI158+AJ158=0,0,IF(AI158=0,"    100.0%",IF(AK158=0,"      0.0%",+AK158/AI158)))</f>
        <v>#REF!</v>
      </c>
      <c r="AM158" s="126"/>
      <c r="AN158" s="150" t="e">
        <f>+#REF!+#REF!+#REF!+#REF!+#REF!+#REF!+#REF!</f>
        <v>#REF!</v>
      </c>
      <c r="AO158" s="97" t="e">
        <f>+#REF!+#REF!+#REF!+#REF!+#REF!+#REF!+#REF!</f>
        <v>#REF!</v>
      </c>
      <c r="AP158" s="10" t="e">
        <f>+AO158-AN158</f>
        <v>#REF!</v>
      </c>
      <c r="AQ158" s="133" t="e">
        <f>IF(AN158+AO158=0,0,IF(AN158=0,"    100.0%",IF(AP158=0,"      0.0%",+AP158/AN158)))</f>
        <v>#REF!</v>
      </c>
      <c r="AS158" s="150" t="e">
        <f>+#REF!</f>
        <v>#REF!</v>
      </c>
      <c r="AT158" s="97" t="e">
        <f>+#REF!</f>
        <v>#REF!</v>
      </c>
      <c r="AU158" s="10" t="e">
        <f>+AT158-AS158</f>
        <v>#REF!</v>
      </c>
      <c r="AV158" s="133" t="e">
        <f>IF(AS158+AT158=0,0,IF(AS158=0,"    100.0%",IF(AU158=0,"      0.0%",+AU158/AS158)))</f>
        <v>#REF!</v>
      </c>
      <c r="AW158" s="126"/>
      <c r="AX158" s="150" t="e">
        <f>+#REF!</f>
        <v>#REF!</v>
      </c>
      <c r="AY158" s="97" t="e">
        <f>+#REF!</f>
        <v>#REF!</v>
      </c>
      <c r="AZ158" s="10" t="e">
        <f>+AY158-AX158</f>
        <v>#REF!</v>
      </c>
      <c r="BA158" s="133" t="e">
        <f>IF(AX158+AY158=0,0,IF(AX158=0,"    100.0%",IF(AZ158=0,"      0.0%",+AZ158/AX158)))</f>
        <v>#REF!</v>
      </c>
      <c r="BC158" s="150" t="e">
        <f>+#REF!</f>
        <v>#REF!</v>
      </c>
      <c r="BD158" s="97" t="e">
        <f>+#REF!</f>
        <v>#REF!</v>
      </c>
      <c r="BE158" s="10" t="e">
        <f>+BD158-BC158</f>
        <v>#REF!</v>
      </c>
      <c r="BF158" s="133" t="e">
        <f>IF(BC158+BD158=0,0,IF(BC158=0,"    100.0%",IF(BE158=0,"      0.0%",+BE158/BC158)))</f>
        <v>#REF!</v>
      </c>
      <c r="BG158" s="126"/>
      <c r="BH158" s="150" t="e">
        <f>+#REF!</f>
        <v>#REF!</v>
      </c>
      <c r="BI158" s="97" t="e">
        <f>+#REF!</f>
        <v>#REF!</v>
      </c>
      <c r="BJ158" s="10" t="e">
        <f>+BI158-BH158</f>
        <v>#REF!</v>
      </c>
      <c r="BK158" s="133" t="e">
        <f>IF(BH158+BI158=0,0,IF(BH158=0,"    100.0%",IF(BJ158=0,"      0.0%",+BJ158/BH158)))</f>
        <v>#REF!</v>
      </c>
      <c r="BM158" s="150" t="e">
        <f>+#REF!</f>
        <v>#REF!</v>
      </c>
      <c r="BN158" s="97" t="e">
        <f>+#REF!</f>
        <v>#REF!</v>
      </c>
      <c r="BO158" s="10" t="e">
        <f>+BN158-BM158</f>
        <v>#REF!</v>
      </c>
      <c r="BP158" s="133" t="e">
        <f>IF(BM158+BN158=0,0,IF(BM158=0,"    100.0%",IF(BO158=0,"      0.0%",+BO158/BM158)))</f>
        <v>#REF!</v>
      </c>
      <c r="BQ158" s="126"/>
      <c r="BR158" s="150" t="e">
        <f>+#REF!</f>
        <v>#REF!</v>
      </c>
      <c r="BS158" s="97" t="e">
        <f>+#REF!</f>
        <v>#REF!</v>
      </c>
      <c r="BT158" s="10" t="e">
        <f>+BS158-BR158</f>
        <v>#REF!</v>
      </c>
      <c r="BU158" s="133" t="e">
        <f>IF(BR158+BS158=0,0,IF(BR158=0,"    100.0%",IF(BT158=0,"      0.0%",+BT158/BR158)))</f>
        <v>#REF!</v>
      </c>
    </row>
    <row r="159" spans="1:73">
      <c r="A159" s="3"/>
      <c r="B159" s="106" t="e">
        <f>+#REF!</f>
        <v>#REF!</v>
      </c>
      <c r="C159" s="106"/>
      <c r="D159" s="106"/>
      <c r="E159" s="165" t="e">
        <f t="shared" si="186"/>
        <v>#REF!</v>
      </c>
      <c r="F159" s="166" t="e">
        <f t="shared" si="186"/>
        <v>#REF!</v>
      </c>
      <c r="G159" s="166" t="e">
        <f>+F159-E159</f>
        <v>#REF!</v>
      </c>
      <c r="H159" s="172" t="e">
        <f>IF(E159+F159=0,0,IF(E159=0,"    100.0%",IF(G159=0,"      0.0%",+G159/E159)))</f>
        <v>#REF!</v>
      </c>
      <c r="I159" s="126"/>
      <c r="J159" s="165" t="e">
        <f t="shared" si="187"/>
        <v>#REF!</v>
      </c>
      <c r="K159" s="166" t="e">
        <f t="shared" si="187"/>
        <v>#REF!</v>
      </c>
      <c r="L159" s="166" t="e">
        <f>+K159-J159</f>
        <v>#REF!</v>
      </c>
      <c r="M159" s="133" t="e">
        <f>IF(J159+K159=0,0,IF(J159=0,"    100.0%",IF(L159=0,"      0.0%",+L159/J159)))</f>
        <v>#REF!</v>
      </c>
      <c r="O159" s="150" t="e">
        <f>+#REF!</f>
        <v>#REF!</v>
      </c>
      <c r="P159" s="97" t="e">
        <f>+#REF!</f>
        <v>#REF!</v>
      </c>
      <c r="Q159" s="10" t="e">
        <f>+P159-O159</f>
        <v>#REF!</v>
      </c>
      <c r="R159" s="133" t="e">
        <f>IF(O159+P159=0,0,IF(O159=0,"    100.0%",IF(Q159=0,"      0.0%",+Q159/O159)))</f>
        <v>#REF!</v>
      </c>
      <c r="S159" s="126"/>
      <c r="T159" s="150" t="e">
        <f>+#REF!</f>
        <v>#REF!</v>
      </c>
      <c r="U159" s="97" t="e">
        <f>+#REF!</f>
        <v>#REF!</v>
      </c>
      <c r="V159" s="10" t="e">
        <f>+U159-T159</f>
        <v>#REF!</v>
      </c>
      <c r="W159" s="133" t="e">
        <f>IF(T159+U159=0,0,IF(T159=0,"    100.0%",IF(V159=0,"      0.0%",+V159/T159)))</f>
        <v>#REF!</v>
      </c>
      <c r="Y159" s="150" t="e">
        <f>+#REF!</f>
        <v>#REF!</v>
      </c>
      <c r="Z159" s="97" t="e">
        <f>+#REF!</f>
        <v>#REF!</v>
      </c>
      <c r="AA159" s="10" t="e">
        <f>+Z159-Y159</f>
        <v>#REF!</v>
      </c>
      <c r="AB159" s="133" t="e">
        <f>IF(Y159+Z159=0,0,IF(Y159=0,"    100.0%",IF(AA159=0,"      0.0%",+AA159/Y159)))</f>
        <v>#REF!</v>
      </c>
      <c r="AC159" s="126"/>
      <c r="AD159" s="150" t="e">
        <f>+#REF!</f>
        <v>#REF!</v>
      </c>
      <c r="AE159" s="97" t="e">
        <f>+#REF!</f>
        <v>#REF!</v>
      </c>
      <c r="AF159" s="10" t="e">
        <f>+AE159-AD159</f>
        <v>#REF!</v>
      </c>
      <c r="AG159" s="133" t="e">
        <f>IF(AD159+AE159=0,0,IF(AD159=0,"    100.0%",IF(AF159=0,"      0.0%",+AF159/AD159)))</f>
        <v>#REF!</v>
      </c>
      <c r="AI159" s="150" t="e">
        <f>+#REF!+#REF!+#REF!+#REF!+#REF!+#REF!+#REF!</f>
        <v>#REF!</v>
      </c>
      <c r="AJ159" s="97" t="e">
        <f>+#REF!+#REF!+#REF!+#REF!+#REF!+#REF!+#REF!</f>
        <v>#REF!</v>
      </c>
      <c r="AK159" s="10" t="e">
        <f>+AJ159-AI159</f>
        <v>#REF!</v>
      </c>
      <c r="AL159" s="133" t="e">
        <f>IF(AI159+AJ159=0,0,IF(AI159=0,"    100.0%",IF(AK159=0,"      0.0%",+AK159/AI159)))</f>
        <v>#REF!</v>
      </c>
      <c r="AM159" s="126"/>
      <c r="AN159" s="150" t="e">
        <f>+#REF!+#REF!+#REF!+#REF!+#REF!+#REF!+#REF!</f>
        <v>#REF!</v>
      </c>
      <c r="AO159" s="97" t="e">
        <f>+#REF!+#REF!+#REF!+#REF!+#REF!+#REF!+#REF!</f>
        <v>#REF!</v>
      </c>
      <c r="AP159" s="10" t="e">
        <f>+AO159-AN159</f>
        <v>#REF!</v>
      </c>
      <c r="AQ159" s="133" t="e">
        <f>IF(AN159+AO159=0,0,IF(AN159=0,"    100.0%",IF(AP159=0,"      0.0%",+AP159/AN159)))</f>
        <v>#REF!</v>
      </c>
      <c r="AS159" s="150" t="e">
        <f>+#REF!</f>
        <v>#REF!</v>
      </c>
      <c r="AT159" s="97" t="e">
        <f>+#REF!</f>
        <v>#REF!</v>
      </c>
      <c r="AU159" s="10" t="e">
        <f>+AT159-AS159</f>
        <v>#REF!</v>
      </c>
      <c r="AV159" s="133" t="e">
        <f>IF(AS159+AT159=0,0,IF(AS159=0,"    100.0%",IF(AU159=0,"      0.0%",+AU159/AS159)))</f>
        <v>#REF!</v>
      </c>
      <c r="AW159" s="126"/>
      <c r="AX159" s="150" t="e">
        <f>+#REF!</f>
        <v>#REF!</v>
      </c>
      <c r="AY159" s="97" t="e">
        <f>+#REF!</f>
        <v>#REF!</v>
      </c>
      <c r="AZ159" s="10" t="e">
        <f>+AY159-AX159</f>
        <v>#REF!</v>
      </c>
      <c r="BA159" s="133" t="e">
        <f>IF(AX159+AY159=0,0,IF(AX159=0,"    100.0%",IF(AZ159=0,"      0.0%",+AZ159/AX159)))</f>
        <v>#REF!</v>
      </c>
      <c r="BC159" s="150" t="e">
        <f>+#REF!</f>
        <v>#REF!</v>
      </c>
      <c r="BD159" s="97" t="e">
        <f>+#REF!</f>
        <v>#REF!</v>
      </c>
      <c r="BE159" s="10" t="e">
        <f>+BD159-BC159</f>
        <v>#REF!</v>
      </c>
      <c r="BF159" s="133" t="e">
        <f>IF(BC159+BD159=0,0,IF(BC159=0,"    100.0%",IF(BE159=0,"      0.0%",+BE159/BC159)))</f>
        <v>#REF!</v>
      </c>
      <c r="BG159" s="126"/>
      <c r="BH159" s="150" t="e">
        <f>+#REF!</f>
        <v>#REF!</v>
      </c>
      <c r="BI159" s="97" t="e">
        <f>+#REF!</f>
        <v>#REF!</v>
      </c>
      <c r="BJ159" s="10" t="e">
        <f>+BI159-BH159</f>
        <v>#REF!</v>
      </c>
      <c r="BK159" s="133" t="e">
        <f>IF(BH159+BI159=0,0,IF(BH159=0,"    100.0%",IF(BJ159=0,"      0.0%",+BJ159/BH159)))</f>
        <v>#REF!</v>
      </c>
      <c r="BM159" s="150" t="e">
        <f>+#REF!</f>
        <v>#REF!</v>
      </c>
      <c r="BN159" s="97" t="e">
        <f>+#REF!</f>
        <v>#REF!</v>
      </c>
      <c r="BO159" s="10" t="e">
        <f>+BN159-BM159</f>
        <v>#REF!</v>
      </c>
      <c r="BP159" s="133" t="e">
        <f>IF(BM159+BN159=0,0,IF(BM159=0,"    100.0%",IF(BO159=0,"      0.0%",+BO159/BM159)))</f>
        <v>#REF!</v>
      </c>
      <c r="BQ159" s="126"/>
      <c r="BR159" s="150" t="e">
        <f>+#REF!</f>
        <v>#REF!</v>
      </c>
      <c r="BS159" s="97" t="e">
        <f>+#REF!</f>
        <v>#REF!</v>
      </c>
      <c r="BT159" s="10" t="e">
        <f>+BS159-BR159</f>
        <v>#REF!</v>
      </c>
      <c r="BU159" s="133" t="e">
        <f>IF(BR159+BS159=0,0,IF(BR159=0,"    100.0%",IF(BT159=0,"      0.0%",+BT159/BR159)))</f>
        <v>#REF!</v>
      </c>
    </row>
    <row r="160" spans="1:73">
      <c r="A160" s="3"/>
      <c r="B160" s="106" t="e">
        <f>+#REF!</f>
        <v>#REF!</v>
      </c>
      <c r="C160" s="106"/>
      <c r="D160" s="106"/>
      <c r="E160" s="165" t="e">
        <f t="shared" si="186"/>
        <v>#REF!</v>
      </c>
      <c r="F160" s="166" t="e">
        <f t="shared" si="186"/>
        <v>#REF!</v>
      </c>
      <c r="G160" s="166"/>
      <c r="H160" s="172"/>
      <c r="I160" s="126"/>
      <c r="J160" s="165" t="e">
        <f t="shared" si="187"/>
        <v>#REF!</v>
      </c>
      <c r="K160" s="166" t="e">
        <f t="shared" si="187"/>
        <v>#REF!</v>
      </c>
      <c r="L160" s="166"/>
      <c r="M160" s="133"/>
      <c r="N160" s="20"/>
      <c r="O160" s="150" t="e">
        <f>+#REF!</f>
        <v>#REF!</v>
      </c>
      <c r="P160" s="97" t="e">
        <f>+#REF!</f>
        <v>#REF!</v>
      </c>
      <c r="Q160" s="166"/>
      <c r="R160" s="172"/>
      <c r="S160" s="126"/>
      <c r="T160" s="150" t="e">
        <f>+#REF!</f>
        <v>#REF!</v>
      </c>
      <c r="U160" s="97" t="e">
        <f>+#REF!</f>
        <v>#REF!</v>
      </c>
      <c r="V160" s="166"/>
      <c r="W160" s="133"/>
      <c r="Y160" s="150" t="e">
        <f>+#REF!</f>
        <v>#REF!</v>
      </c>
      <c r="Z160" s="97" t="e">
        <f>+#REF!</f>
        <v>#REF!</v>
      </c>
      <c r="AA160" s="10" t="e">
        <f>+Z160-Y160</f>
        <v>#REF!</v>
      </c>
      <c r="AB160" s="133" t="e">
        <f>IF(Y160+Z160=0,0,IF(Y160=0,"    100.0%",IF(AA160=0,"      0.0%",+AA160/Y160)))</f>
        <v>#REF!</v>
      </c>
      <c r="AC160" s="126"/>
      <c r="AD160" s="150" t="e">
        <f>+#REF!</f>
        <v>#REF!</v>
      </c>
      <c r="AE160" s="97" t="e">
        <f>+#REF!</f>
        <v>#REF!</v>
      </c>
      <c r="AF160" s="10" t="e">
        <f>+AE160-AD160</f>
        <v>#REF!</v>
      </c>
      <c r="AG160" s="133" t="e">
        <f>IF(AD160+AE160=0,0,IF(AD160=0,"    100.0%",IF(AF160=0,"      0.0%",+AF160/AD160)))</f>
        <v>#REF!</v>
      </c>
      <c r="AI160" s="150" t="e">
        <f>+#REF!+#REF!+#REF!+#REF!+#REF!+#REF!+#REF!</f>
        <v>#REF!</v>
      </c>
      <c r="AJ160" s="97" t="e">
        <f>+#REF!+#REF!+#REF!+#REF!+#REF!+#REF!+#REF!</f>
        <v>#REF!</v>
      </c>
      <c r="AK160" s="10" t="e">
        <f>+AJ160-AI160</f>
        <v>#REF!</v>
      </c>
      <c r="AL160" s="133" t="e">
        <f>IF(AI160+AJ160=0,0,IF(AI160=0,"    100.0%",IF(AK160=0,"      0.0%",+AK160/AI160)))</f>
        <v>#REF!</v>
      </c>
      <c r="AM160" s="126"/>
      <c r="AN160" s="150" t="e">
        <f>+#REF!+#REF!+#REF!+#REF!+#REF!+#REF!+#REF!</f>
        <v>#REF!</v>
      </c>
      <c r="AO160" s="97" t="e">
        <f>+#REF!+#REF!+#REF!+#REF!+#REF!+#REF!+#REF!</f>
        <v>#REF!</v>
      </c>
      <c r="AP160" s="10" t="e">
        <f>+AO160-AN160</f>
        <v>#REF!</v>
      </c>
      <c r="AQ160" s="133" t="e">
        <f>IF(AN160+AO160=0,0,IF(AN160=0,"    100.0%",IF(AP160=0,"      0.0%",+AP160/AN160)))</f>
        <v>#REF!</v>
      </c>
      <c r="AS160" s="150" t="e">
        <f>+#REF!</f>
        <v>#REF!</v>
      </c>
      <c r="AT160" s="97" t="e">
        <f>+#REF!</f>
        <v>#REF!</v>
      </c>
      <c r="AU160" s="10" t="e">
        <f>+AT160-AS160</f>
        <v>#REF!</v>
      </c>
      <c r="AV160" s="133" t="e">
        <f>IF(AS160+AT160=0,0,IF(AS160=0,"    100.0%",IF(AU160=0,"      0.0%",+AU160/AS160)))</f>
        <v>#REF!</v>
      </c>
      <c r="AW160" s="126"/>
      <c r="AX160" s="150" t="e">
        <f>+#REF!</f>
        <v>#REF!</v>
      </c>
      <c r="AY160" s="97" t="e">
        <f>+#REF!</f>
        <v>#REF!</v>
      </c>
      <c r="AZ160" s="10" t="e">
        <f>+AY160-AX160</f>
        <v>#REF!</v>
      </c>
      <c r="BA160" s="133" t="e">
        <f>IF(AX160+AY160=0,0,IF(AX160=0,"    100.0%",IF(AZ160=0,"      0.0%",+AZ160/AX160)))</f>
        <v>#REF!</v>
      </c>
      <c r="BC160" s="150" t="e">
        <f>+#REF!</f>
        <v>#REF!</v>
      </c>
      <c r="BD160" s="97" t="e">
        <f>+#REF!</f>
        <v>#REF!</v>
      </c>
      <c r="BE160" s="10" t="e">
        <f>+BD160-BC160</f>
        <v>#REF!</v>
      </c>
      <c r="BF160" s="133" t="e">
        <f>IF(BC160+BD160=0,0,IF(BC160=0,"    100.0%",IF(BE160=0,"      0.0%",+BE160/BC160)))</f>
        <v>#REF!</v>
      </c>
      <c r="BG160" s="126"/>
      <c r="BH160" s="150" t="e">
        <f>+#REF!</f>
        <v>#REF!</v>
      </c>
      <c r="BI160" s="97" t="e">
        <f>+#REF!</f>
        <v>#REF!</v>
      </c>
      <c r="BJ160" s="10" t="e">
        <f>+BI160-BH160</f>
        <v>#REF!</v>
      </c>
      <c r="BK160" s="133" t="e">
        <f>IF(BH160+BI160=0,0,IF(BH160=0,"    100.0%",IF(BJ160=0,"      0.0%",+BJ160/BH160)))</f>
        <v>#REF!</v>
      </c>
      <c r="BM160" s="150" t="e">
        <f>+#REF!</f>
        <v>#REF!</v>
      </c>
      <c r="BN160" s="97" t="e">
        <f>+#REF!</f>
        <v>#REF!</v>
      </c>
      <c r="BO160" s="10" t="e">
        <f>+BN160-BM160</f>
        <v>#REF!</v>
      </c>
      <c r="BP160" s="133" t="e">
        <f>IF(BM160+BN160=0,0,IF(BM160=0,"    100.0%",IF(BO160=0,"      0.0%",+BO160/BM160)))</f>
        <v>#REF!</v>
      </c>
      <c r="BQ160" s="126"/>
      <c r="BR160" s="150" t="e">
        <f>+#REF!</f>
        <v>#REF!</v>
      </c>
      <c r="BS160" s="97" t="e">
        <f>+#REF!</f>
        <v>#REF!</v>
      </c>
      <c r="BT160" s="10" t="e">
        <f>+BS160-BR160</f>
        <v>#REF!</v>
      </c>
      <c r="BU160" s="133" t="e">
        <f>IF(BR160+BS160=0,0,IF(BR160=0,"    100.0%",IF(BT160=0,"      0.0%",+BT160/BR160)))</f>
        <v>#REF!</v>
      </c>
    </row>
    <row r="161" spans="1:73">
      <c r="A161" s="3"/>
      <c r="B161" s="106" t="e">
        <f>+#REF!</f>
        <v>#REF!</v>
      </c>
      <c r="C161" s="106"/>
      <c r="D161" s="106"/>
      <c r="E161" s="165" t="e">
        <f>+O161+Y161+AI161+AS161</f>
        <v>#REF!</v>
      </c>
      <c r="F161" s="166" t="e">
        <f>+P161+Z161+AJ161+AT161</f>
        <v>#REF!</v>
      </c>
      <c r="G161" s="166"/>
      <c r="H161" s="172"/>
      <c r="I161" s="126"/>
      <c r="J161" s="165" t="e">
        <f>+T161+AD161+AN161+AX161</f>
        <v>#REF!</v>
      </c>
      <c r="K161" s="166" t="e">
        <f>+U161+AE161+AO161+AY161</f>
        <v>#REF!</v>
      </c>
      <c r="L161" s="166"/>
      <c r="M161" s="133"/>
      <c r="N161" s="20"/>
      <c r="O161" s="150" t="e">
        <f>+#REF!</f>
        <v>#REF!</v>
      </c>
      <c r="P161" s="97" t="e">
        <f>+#REF!</f>
        <v>#REF!</v>
      </c>
      <c r="Q161" s="166"/>
      <c r="R161" s="172"/>
      <c r="S161" s="126"/>
      <c r="T161" s="150" t="e">
        <f>+#REF!</f>
        <v>#REF!</v>
      </c>
      <c r="U161" s="97" t="e">
        <f>+#REF!</f>
        <v>#REF!</v>
      </c>
      <c r="V161" s="166"/>
      <c r="W161" s="133"/>
      <c r="Y161" s="150" t="e">
        <f>+#REF!</f>
        <v>#REF!</v>
      </c>
      <c r="Z161" s="97" t="e">
        <f>+#REF!</f>
        <v>#REF!</v>
      </c>
      <c r="AA161" s="10" t="e">
        <f>+Z161-Y161</f>
        <v>#REF!</v>
      </c>
      <c r="AB161" s="133" t="e">
        <f>IF(Y161+Z161=0,0,IF(Y161=0,"    100.0%",IF(AA161=0,"      0.0%",+AA161/Y161)))</f>
        <v>#REF!</v>
      </c>
      <c r="AC161" s="126"/>
      <c r="AD161" s="150" t="e">
        <f>+#REF!</f>
        <v>#REF!</v>
      </c>
      <c r="AE161" s="97" t="e">
        <f>+#REF!</f>
        <v>#REF!</v>
      </c>
      <c r="AF161" s="10" t="e">
        <f>+AE161-AD161</f>
        <v>#REF!</v>
      </c>
      <c r="AG161" s="133" t="e">
        <f>IF(AD161+AE161=0,0,IF(AD161=0,"    100.0%",IF(AF161=0,"      0.0%",+AF161/AD161)))</f>
        <v>#REF!</v>
      </c>
      <c r="AI161" s="150" t="e">
        <f>+#REF!+#REF!+#REF!+#REF!+#REF!+#REF!+#REF!</f>
        <v>#REF!</v>
      </c>
      <c r="AJ161" s="97" t="e">
        <f>+#REF!+#REF!+#REF!+#REF!+#REF!+#REF!+#REF!</f>
        <v>#REF!</v>
      </c>
      <c r="AK161" s="10" t="e">
        <f>+AJ161-AI161</f>
        <v>#REF!</v>
      </c>
      <c r="AL161" s="133" t="e">
        <f>IF(AI161+AJ161=0,0,IF(AI161=0,"    100.0%",IF(AK161=0,"      0.0%",+AK161/AI161)))</f>
        <v>#REF!</v>
      </c>
      <c r="AM161" s="126"/>
      <c r="AN161" s="150" t="e">
        <f>+#REF!+#REF!+#REF!+#REF!+#REF!+#REF!+#REF!</f>
        <v>#REF!</v>
      </c>
      <c r="AO161" s="97" t="e">
        <f>+#REF!+#REF!+#REF!+#REF!+#REF!+#REF!+#REF!</f>
        <v>#REF!</v>
      </c>
      <c r="AP161" s="10" t="e">
        <f>+AO161-AN161</f>
        <v>#REF!</v>
      </c>
      <c r="AQ161" s="133" t="e">
        <f>IF(AN161+AO161=0,0,IF(AN161=0,"    100.0%",IF(AP161=0,"      0.0%",+AP161/AN161)))</f>
        <v>#REF!</v>
      </c>
      <c r="AS161" s="150" t="e">
        <f>+#REF!</f>
        <v>#REF!</v>
      </c>
      <c r="AT161" s="97" t="e">
        <f>+#REF!</f>
        <v>#REF!</v>
      </c>
      <c r="AU161" s="10" t="e">
        <f>+AT161-AS161</f>
        <v>#REF!</v>
      </c>
      <c r="AV161" s="133" t="e">
        <f>IF(AS161+AT161=0,0,IF(AS161=0,"    100.0%",IF(AU161=0,"      0.0%",+AU161/AS161)))</f>
        <v>#REF!</v>
      </c>
      <c r="AW161" s="126"/>
      <c r="AX161" s="150" t="e">
        <f>+#REF!</f>
        <v>#REF!</v>
      </c>
      <c r="AY161" s="97" t="e">
        <f>+#REF!</f>
        <v>#REF!</v>
      </c>
      <c r="AZ161" s="10" t="e">
        <f>+AY161-AX161</f>
        <v>#REF!</v>
      </c>
      <c r="BA161" s="133" t="e">
        <f>IF(AX161+AY161=0,0,IF(AX161=0,"    100.0%",IF(AZ161=0,"      0.0%",+AZ161/AX161)))</f>
        <v>#REF!</v>
      </c>
      <c r="BC161" s="150" t="e">
        <f>+#REF!</f>
        <v>#REF!</v>
      </c>
      <c r="BD161" s="97" t="e">
        <f>+#REF!</f>
        <v>#REF!</v>
      </c>
      <c r="BE161" s="10" t="e">
        <f>+BD161-BC161</f>
        <v>#REF!</v>
      </c>
      <c r="BF161" s="133" t="e">
        <f>IF(BC161+BD161=0,0,IF(BC161=0,"    100.0%",IF(BE161=0,"      0.0%",+BE161/BC161)))</f>
        <v>#REF!</v>
      </c>
      <c r="BG161" s="126"/>
      <c r="BH161" s="150" t="e">
        <f>+#REF!</f>
        <v>#REF!</v>
      </c>
      <c r="BI161" s="97" t="e">
        <f>+#REF!</f>
        <v>#REF!</v>
      </c>
      <c r="BJ161" s="10" t="e">
        <f>+BI161-BH161</f>
        <v>#REF!</v>
      </c>
      <c r="BK161" s="133" t="e">
        <f>IF(BH161+BI161=0,0,IF(BH161=0,"    100.0%",IF(BJ161=0,"      0.0%",+BJ161/BH161)))</f>
        <v>#REF!</v>
      </c>
      <c r="BM161" s="150" t="e">
        <f>+#REF!</f>
        <v>#REF!</v>
      </c>
      <c r="BN161" s="97" t="e">
        <f>+#REF!</f>
        <v>#REF!</v>
      </c>
      <c r="BO161" s="10" t="e">
        <f>+BN161-BM161</f>
        <v>#REF!</v>
      </c>
      <c r="BP161" s="133" t="e">
        <f>IF(BM161+BN161=0,0,IF(BM161=0,"    100.0%",IF(BO161=0,"      0.0%",+BO161/BM161)))</f>
        <v>#REF!</v>
      </c>
      <c r="BQ161" s="126"/>
      <c r="BR161" s="150" t="e">
        <f>+#REF!</f>
        <v>#REF!</v>
      </c>
      <c r="BS161" s="97" t="e">
        <f>+#REF!</f>
        <v>#REF!</v>
      </c>
      <c r="BT161" s="10" t="e">
        <f>+BS161-BR161</f>
        <v>#REF!</v>
      </c>
      <c r="BU161" s="133" t="e">
        <f>IF(BR161+BS161=0,0,IF(BR161=0,"    100.0%",IF(BT161=0,"      0.0%",+BT161/BR161)))</f>
        <v>#REF!</v>
      </c>
    </row>
    <row r="162" spans="1:73">
      <c r="A162" s="3"/>
      <c r="B162" s="106" t="e">
        <f>+#REF!</f>
        <v>#REF!</v>
      </c>
      <c r="C162" s="106"/>
      <c r="D162" s="106"/>
      <c r="E162" s="183" t="e">
        <f t="shared" si="186"/>
        <v>#REF!</v>
      </c>
      <c r="F162" s="184" t="e">
        <f t="shared" si="186"/>
        <v>#REF!</v>
      </c>
      <c r="G162" s="184" t="e">
        <f>+F162-E162</f>
        <v>#REF!</v>
      </c>
      <c r="H162" s="185" t="e">
        <f>IF(E162+F162=0,0,IF(E162=0,"    100.0%",IF(G162=0,"      0.0%",+G162/E162)))</f>
        <v>#REF!</v>
      </c>
      <c r="I162" s="126"/>
      <c r="J162" s="183" t="e">
        <f t="shared" si="187"/>
        <v>#REF!</v>
      </c>
      <c r="K162" s="184" t="e">
        <f t="shared" si="187"/>
        <v>#REF!</v>
      </c>
      <c r="L162" s="184" t="e">
        <f>+K162-J162</f>
        <v>#REF!</v>
      </c>
      <c r="M162" s="176" t="e">
        <f>IF(J162+K162=0,0,IF(J162=0,"    100.0%",IF(L162=0,"      0.0%",+L162/J162)))</f>
        <v>#REF!</v>
      </c>
      <c r="N162" s="20"/>
      <c r="O162" s="178" t="e">
        <f>+#REF!</f>
        <v>#REF!</v>
      </c>
      <c r="P162" s="179" t="e">
        <f>+#REF!</f>
        <v>#REF!</v>
      </c>
      <c r="Q162" s="107" t="e">
        <f>+P162-O162</f>
        <v>#REF!</v>
      </c>
      <c r="R162" s="176" t="e">
        <f>IF(O162+P162=0,0,IF(O162=0,"    100.0%",IF(Q162=0,"      0.0%",+Q162/O162)))</f>
        <v>#REF!</v>
      </c>
      <c r="S162" s="126"/>
      <c r="T162" s="178" t="e">
        <f>+#REF!</f>
        <v>#REF!</v>
      </c>
      <c r="U162" s="179" t="e">
        <f>+#REF!</f>
        <v>#REF!</v>
      </c>
      <c r="V162" s="107" t="e">
        <f>+U162-T162</f>
        <v>#REF!</v>
      </c>
      <c r="W162" s="176" t="e">
        <f>IF(T162+U162=0,0,IF(T162=0,"    100.0%",IF(V162=0,"      0.0%",+V162/T162)))</f>
        <v>#REF!</v>
      </c>
      <c r="Y162" s="178" t="e">
        <f>+#REF!</f>
        <v>#REF!</v>
      </c>
      <c r="Z162" s="179" t="e">
        <f>+#REF!</f>
        <v>#REF!</v>
      </c>
      <c r="AA162" s="107" t="e">
        <f>+Z162-Y162</f>
        <v>#REF!</v>
      </c>
      <c r="AB162" s="176" t="e">
        <f>IF(Y162+Z162=0,0,IF(Y162=0,"    100.0%",IF(AA162=0,"      0.0%",+AA162/Y162)))</f>
        <v>#REF!</v>
      </c>
      <c r="AC162" s="126"/>
      <c r="AD162" s="178" t="e">
        <f>+#REF!</f>
        <v>#REF!</v>
      </c>
      <c r="AE162" s="179" t="e">
        <f>+#REF!</f>
        <v>#REF!</v>
      </c>
      <c r="AF162" s="107" t="e">
        <f>+AE162-AD162</f>
        <v>#REF!</v>
      </c>
      <c r="AG162" s="176" t="e">
        <f>IF(AD162+AE162=0,0,IF(AD162=0,"    100.0%",IF(AF162=0,"      0.0%",+AF162/AD162)))</f>
        <v>#REF!</v>
      </c>
      <c r="AI162" s="178" t="e">
        <f>+#REF!+#REF!+#REF!+#REF!+#REF!+#REF!+#REF!</f>
        <v>#REF!</v>
      </c>
      <c r="AJ162" s="179" t="e">
        <f>+#REF!+#REF!+#REF!+#REF!+#REF!+#REF!+#REF!</f>
        <v>#REF!</v>
      </c>
      <c r="AK162" s="107" t="e">
        <f>+AJ162-AI162</f>
        <v>#REF!</v>
      </c>
      <c r="AL162" s="176" t="e">
        <f>IF(AI162+AJ162=0,0,IF(AI162=0,"    100.0%",IF(AK162=0,"      0.0%",+AK162/AI162)))</f>
        <v>#REF!</v>
      </c>
      <c r="AM162" s="126"/>
      <c r="AN162" s="178" t="e">
        <f>+#REF!+#REF!+#REF!+#REF!+#REF!+#REF!+#REF!</f>
        <v>#REF!</v>
      </c>
      <c r="AO162" s="179" t="e">
        <f>+#REF!+#REF!+#REF!+#REF!+#REF!+#REF!+#REF!</f>
        <v>#REF!</v>
      </c>
      <c r="AP162" s="107" t="e">
        <f>+AO162-AN162</f>
        <v>#REF!</v>
      </c>
      <c r="AQ162" s="176" t="e">
        <f>IF(AN162+AO162=0,0,IF(AN162=0,"    100.0%",IF(AP162=0,"      0.0%",+AP162/AN162)))</f>
        <v>#REF!</v>
      </c>
      <c r="AS162" s="178" t="e">
        <f>+#REF!</f>
        <v>#REF!</v>
      </c>
      <c r="AT162" s="179" t="e">
        <f>+#REF!</f>
        <v>#REF!</v>
      </c>
      <c r="AU162" s="107" t="e">
        <f>+AT162-AS162</f>
        <v>#REF!</v>
      </c>
      <c r="AV162" s="176" t="e">
        <f>IF(AS162+AT162=0,0,IF(AS162=0,"    100.0%",IF(AU162=0,"      0.0%",+AU162/AS162)))</f>
        <v>#REF!</v>
      </c>
      <c r="AW162" s="126"/>
      <c r="AX162" s="178" t="e">
        <f>+#REF!</f>
        <v>#REF!</v>
      </c>
      <c r="AY162" s="179" t="e">
        <f>+#REF!</f>
        <v>#REF!</v>
      </c>
      <c r="AZ162" s="107" t="e">
        <f>+AY162-AX162</f>
        <v>#REF!</v>
      </c>
      <c r="BA162" s="176" t="e">
        <f>IF(AX162+AY162=0,0,IF(AX162=0,"    100.0%",IF(AZ162=0,"      0.0%",+AZ162/AX162)))</f>
        <v>#REF!</v>
      </c>
      <c r="BC162" s="178" t="e">
        <f>+#REF!</f>
        <v>#REF!</v>
      </c>
      <c r="BD162" s="179" t="e">
        <f>+#REF!</f>
        <v>#REF!</v>
      </c>
      <c r="BE162" s="107" t="e">
        <f>+BD162-BC162</f>
        <v>#REF!</v>
      </c>
      <c r="BF162" s="176" t="e">
        <f>IF(BC162+BD162=0,0,IF(BC162=0,"    100.0%",IF(BE162=0,"      0.0%",+BE162/BC162)))</f>
        <v>#REF!</v>
      </c>
      <c r="BG162" s="126"/>
      <c r="BH162" s="178" t="e">
        <f>+#REF!</f>
        <v>#REF!</v>
      </c>
      <c r="BI162" s="179" t="e">
        <f>+#REF!</f>
        <v>#REF!</v>
      </c>
      <c r="BJ162" s="107" t="e">
        <f>+BI162-BH162</f>
        <v>#REF!</v>
      </c>
      <c r="BK162" s="176" t="e">
        <f>IF(BH162+BI162=0,0,IF(BH162=0,"    100.0%",IF(BJ162=0,"      0.0%",+BJ162/BH162)))</f>
        <v>#REF!</v>
      </c>
      <c r="BM162" s="178" t="e">
        <f>+#REF!</f>
        <v>#REF!</v>
      </c>
      <c r="BN162" s="179" t="e">
        <f>+#REF!</f>
        <v>#REF!</v>
      </c>
      <c r="BO162" s="107" t="e">
        <f>+BN162-BM162</f>
        <v>#REF!</v>
      </c>
      <c r="BP162" s="176" t="e">
        <f>IF(BM162+BN162=0,0,IF(BM162=0,"    100.0%",IF(BO162=0,"      0.0%",+BO162/BM162)))</f>
        <v>#REF!</v>
      </c>
      <c r="BQ162" s="126"/>
      <c r="BR162" s="178" t="e">
        <f>+#REF!</f>
        <v>#REF!</v>
      </c>
      <c r="BS162" s="179" t="e">
        <f>+#REF!</f>
        <v>#REF!</v>
      </c>
      <c r="BT162" s="107" t="e">
        <f>+BS162-BR162</f>
        <v>#REF!</v>
      </c>
      <c r="BU162" s="176" t="e">
        <f>IF(BR162+BS162=0,0,IF(BR162=0,"    100.0%",IF(BT162=0,"      0.0%",+BT162/BR162)))</f>
        <v>#REF!</v>
      </c>
    </row>
    <row r="163" spans="1:73">
      <c r="A163" s="3"/>
      <c r="B163" s="50"/>
      <c r="C163" s="20"/>
      <c r="D163" s="20"/>
      <c r="E163" s="144"/>
      <c r="F163" s="105"/>
      <c r="G163" s="21"/>
      <c r="H163" s="172"/>
      <c r="I163" s="126"/>
      <c r="J163" s="144"/>
      <c r="K163" s="105"/>
      <c r="L163" s="21"/>
      <c r="M163" s="133"/>
      <c r="N163" s="20"/>
      <c r="O163" s="144"/>
      <c r="P163" s="21"/>
      <c r="Q163" s="21"/>
      <c r="R163" s="133"/>
      <c r="S163" s="126"/>
      <c r="T163" s="144"/>
      <c r="U163" s="21"/>
      <c r="V163" s="21"/>
      <c r="W163" s="133"/>
      <c r="Y163" s="144"/>
      <c r="Z163" s="21"/>
      <c r="AA163" s="21"/>
      <c r="AB163" s="133"/>
      <c r="AC163" s="126"/>
      <c r="AD163" s="144"/>
      <c r="AE163" s="21"/>
      <c r="AF163" s="21"/>
      <c r="AG163" s="133"/>
      <c r="AI163" s="144"/>
      <c r="AJ163" s="21"/>
      <c r="AK163" s="21"/>
      <c r="AL163" s="133"/>
      <c r="AM163" s="126"/>
      <c r="AN163" s="144"/>
      <c r="AO163" s="21"/>
      <c r="AP163" s="21"/>
      <c r="AQ163" s="133"/>
      <c r="AS163" s="144"/>
      <c r="AT163" s="21"/>
      <c r="AU163" s="21"/>
      <c r="AV163" s="133"/>
      <c r="AW163" s="126"/>
      <c r="AX163" s="144"/>
      <c r="AY163" s="21"/>
      <c r="AZ163" s="21"/>
      <c r="BA163" s="133"/>
      <c r="BC163" s="144"/>
      <c r="BD163" s="21"/>
      <c r="BE163" s="21"/>
      <c r="BF163" s="133"/>
      <c r="BG163" s="126"/>
      <c r="BH163" s="144"/>
      <c r="BI163" s="21"/>
      <c r="BJ163" s="21"/>
      <c r="BK163" s="133"/>
      <c r="BM163" s="144"/>
      <c r="BN163" s="21"/>
      <c r="BO163" s="21"/>
      <c r="BP163" s="133"/>
      <c r="BQ163" s="126"/>
      <c r="BR163" s="144"/>
      <c r="BS163" s="21"/>
      <c r="BT163" s="21"/>
      <c r="BU163" s="133"/>
    </row>
    <row r="164" spans="1:73" ht="16.5" thickBot="1">
      <c r="A164" s="3"/>
      <c r="B164" s="106" t="e">
        <f>+#REF!</f>
        <v>#REF!</v>
      </c>
      <c r="C164" s="20"/>
      <c r="D164" s="20"/>
      <c r="E164" s="177" t="e">
        <f>SUM(E156:E162)</f>
        <v>#REF!</v>
      </c>
      <c r="F164" s="158" t="e">
        <f>SUM(F156:F162)</f>
        <v>#REF!</v>
      </c>
      <c r="G164" s="145" t="e">
        <f>+F164-E164</f>
        <v>#REF!</v>
      </c>
      <c r="H164" s="146" t="e">
        <f>+G164/E164</f>
        <v>#REF!</v>
      </c>
      <c r="I164" s="126"/>
      <c r="J164" s="177" t="e">
        <f>SUM(J156:J162)</f>
        <v>#REF!</v>
      </c>
      <c r="K164" s="158" t="e">
        <f>SUM(K156:K162)</f>
        <v>#REF!</v>
      </c>
      <c r="L164" s="145" t="e">
        <f>+K164-J164</f>
        <v>#REF!</v>
      </c>
      <c r="M164" s="146" t="e">
        <f>+L164/J164</f>
        <v>#REF!</v>
      </c>
      <c r="N164" s="20"/>
      <c r="O164" s="177" t="e">
        <f>SUM(O156:O162)</f>
        <v>#REF!</v>
      </c>
      <c r="P164" s="158" t="e">
        <f>SUM(P156:P162)</f>
        <v>#REF!</v>
      </c>
      <c r="Q164" s="145" t="e">
        <f>+P164-O164</f>
        <v>#REF!</v>
      </c>
      <c r="R164" s="146" t="e">
        <f>+Q164/O164</f>
        <v>#REF!</v>
      </c>
      <c r="S164" s="126"/>
      <c r="T164" s="177" t="e">
        <f>SUM(T156:T162)</f>
        <v>#REF!</v>
      </c>
      <c r="U164" s="158" t="e">
        <f>SUM(U156:U162)</f>
        <v>#REF!</v>
      </c>
      <c r="V164" s="145" t="e">
        <f>+U164-T164</f>
        <v>#REF!</v>
      </c>
      <c r="W164" s="146" t="e">
        <f>+V164/T164</f>
        <v>#REF!</v>
      </c>
      <c r="Y164" s="177" t="e">
        <f>SUM(Y156:Y162)</f>
        <v>#REF!</v>
      </c>
      <c r="Z164" s="158" t="e">
        <f>SUM(Z156:Z162)</f>
        <v>#REF!</v>
      </c>
      <c r="AA164" s="145" t="e">
        <f>+Z164-Y164</f>
        <v>#REF!</v>
      </c>
      <c r="AB164" s="146" t="e">
        <f>+AA164/Y164</f>
        <v>#REF!</v>
      </c>
      <c r="AC164" s="126"/>
      <c r="AD164" s="177" t="e">
        <f>SUM(AD156:AD162)</f>
        <v>#REF!</v>
      </c>
      <c r="AE164" s="158" t="e">
        <f>SUM(AE156:AE162)</f>
        <v>#REF!</v>
      </c>
      <c r="AF164" s="145" t="e">
        <f>+AE164-AD164</f>
        <v>#REF!</v>
      </c>
      <c r="AG164" s="146" t="e">
        <f>+AF164/AD164</f>
        <v>#REF!</v>
      </c>
      <c r="AI164" s="177" t="e">
        <f>SUM(AI156:AI162)</f>
        <v>#REF!</v>
      </c>
      <c r="AJ164" s="158" t="e">
        <f>SUM(AJ156:AJ162)</f>
        <v>#REF!</v>
      </c>
      <c r="AK164" s="145" t="e">
        <f>+AJ164-AI164</f>
        <v>#REF!</v>
      </c>
      <c r="AL164" s="146" t="e">
        <f>+AK164/AI164</f>
        <v>#REF!</v>
      </c>
      <c r="AM164" s="126"/>
      <c r="AN164" s="177" t="e">
        <f>SUM(AN156:AN162)</f>
        <v>#REF!</v>
      </c>
      <c r="AO164" s="158" t="e">
        <f>SUM(AO156:AO162)</f>
        <v>#REF!</v>
      </c>
      <c r="AP164" s="145" t="e">
        <f>+AO164-AN164</f>
        <v>#REF!</v>
      </c>
      <c r="AQ164" s="146" t="e">
        <f>+AP164/AN164</f>
        <v>#REF!</v>
      </c>
      <c r="AS164" s="177" t="e">
        <f>SUM(AS156:AS162)</f>
        <v>#REF!</v>
      </c>
      <c r="AT164" s="158" t="e">
        <f>SUM(AT156:AT162)</f>
        <v>#REF!</v>
      </c>
      <c r="AU164" s="145" t="e">
        <f>+AT164-AS164</f>
        <v>#REF!</v>
      </c>
      <c r="AV164" s="146" t="e">
        <f>+AU164/AS164</f>
        <v>#REF!</v>
      </c>
      <c r="AW164" s="126"/>
      <c r="AX164" s="177" t="e">
        <f>SUM(AX156:AX162)</f>
        <v>#REF!</v>
      </c>
      <c r="AY164" s="158" t="e">
        <f>SUM(AY156:AY162)</f>
        <v>#REF!</v>
      </c>
      <c r="AZ164" s="145" t="e">
        <f>+AY164-AX164</f>
        <v>#REF!</v>
      </c>
      <c r="BA164" s="146" t="e">
        <f>+AZ164/AX164</f>
        <v>#REF!</v>
      </c>
      <c r="BC164" s="177" t="e">
        <f>SUM(BC156:BC162)</f>
        <v>#REF!</v>
      </c>
      <c r="BD164" s="158" t="e">
        <f>SUM(BD156:BD162)</f>
        <v>#REF!</v>
      </c>
      <c r="BE164" s="145" t="e">
        <f>+BD164-BC164</f>
        <v>#REF!</v>
      </c>
      <c r="BF164" s="146" t="e">
        <f>+BE164/BC164</f>
        <v>#REF!</v>
      </c>
      <c r="BG164" s="126"/>
      <c r="BH164" s="177" t="e">
        <f>SUM(BH156:BH162)</f>
        <v>#REF!</v>
      </c>
      <c r="BI164" s="158" t="e">
        <f>SUM(BI156:BI162)</f>
        <v>#REF!</v>
      </c>
      <c r="BJ164" s="145" t="e">
        <f>+BI164-BH164</f>
        <v>#REF!</v>
      </c>
      <c r="BK164" s="146" t="e">
        <f>+BJ164/BH164</f>
        <v>#REF!</v>
      </c>
      <c r="BM164" s="177" t="e">
        <f>SUM(BM156:BM162)</f>
        <v>#REF!</v>
      </c>
      <c r="BN164" s="158" t="e">
        <f>SUM(BN156:BN162)</f>
        <v>#REF!</v>
      </c>
      <c r="BO164" s="145" t="e">
        <f>+BN164-BM164</f>
        <v>#REF!</v>
      </c>
      <c r="BP164" s="146" t="e">
        <f>+BO164/BM164</f>
        <v>#REF!</v>
      </c>
      <c r="BQ164" s="126"/>
      <c r="BR164" s="177" t="e">
        <f>SUM(BR156:BR162)</f>
        <v>#REF!</v>
      </c>
      <c r="BS164" s="158" t="e">
        <f>SUM(BS156:BS162)</f>
        <v>#REF!</v>
      </c>
      <c r="BT164" s="145" t="e">
        <f>+BS164-BR164</f>
        <v>#REF!</v>
      </c>
      <c r="BU164" s="146" t="e">
        <f>+BT164/BR164</f>
        <v>#REF!</v>
      </c>
    </row>
    <row r="165" spans="1:73">
      <c r="A165" s="3"/>
      <c r="B165" s="50"/>
      <c r="C165" s="20"/>
      <c r="D165" s="20"/>
      <c r="E165" s="21"/>
      <c r="F165" s="21"/>
      <c r="G165" s="21"/>
      <c r="H165" s="122"/>
      <c r="I165" s="83"/>
      <c r="J165" s="21"/>
      <c r="K165" s="21"/>
      <c r="L165" s="21"/>
      <c r="M165" s="21"/>
      <c r="N165" s="20"/>
      <c r="O165" s="21"/>
      <c r="P165" s="21"/>
      <c r="Q165" s="21"/>
      <c r="R165" s="83"/>
      <c r="S165" s="83"/>
      <c r="T165" s="21"/>
      <c r="U165" s="21"/>
      <c r="V165" s="21"/>
      <c r="W165" s="83"/>
      <c r="Y165" s="21"/>
      <c r="Z165" s="21"/>
      <c r="AA165" s="21"/>
      <c r="AB165" s="83"/>
      <c r="AC165" s="83"/>
      <c r="AD165" s="21"/>
      <c r="AE165" s="21"/>
      <c r="AF165" s="21"/>
      <c r="AG165" s="83"/>
      <c r="AI165" s="21"/>
      <c r="AJ165" s="21"/>
      <c r="AK165" s="21"/>
      <c r="AL165" s="83"/>
      <c r="AM165" s="83"/>
      <c r="AN165" s="21"/>
      <c r="AO165" s="21"/>
      <c r="AP165" s="21"/>
      <c r="AQ165" s="83"/>
      <c r="AS165" s="21"/>
      <c r="AT165" s="21"/>
      <c r="AU165" s="21"/>
      <c r="AV165" s="83"/>
      <c r="AW165" s="83"/>
      <c r="AX165" s="21"/>
      <c r="AY165" s="21"/>
      <c r="AZ165" s="21"/>
      <c r="BA165" s="83"/>
      <c r="BC165" s="21"/>
      <c r="BD165" s="21"/>
      <c r="BE165" s="21"/>
      <c r="BF165" s="83"/>
      <c r="BG165" s="83"/>
      <c r="BH165" s="21"/>
      <c r="BI165" s="21"/>
      <c r="BJ165" s="21"/>
      <c r="BK165" s="83"/>
      <c r="BM165" s="21"/>
      <c r="BN165" s="21"/>
      <c r="BO165" s="21"/>
      <c r="BP165" s="83"/>
      <c r="BQ165" s="83"/>
      <c r="BR165" s="21"/>
      <c r="BS165" s="21"/>
      <c r="BT165" s="21"/>
      <c r="BU165" s="83"/>
    </row>
    <row r="166" spans="1:73">
      <c r="A166" s="3"/>
      <c r="B166" s="50"/>
      <c r="C166" s="20"/>
      <c r="D166" s="20"/>
      <c r="E166" s="21"/>
      <c r="F166" s="21"/>
      <c r="G166" s="21"/>
      <c r="H166" s="122"/>
      <c r="I166" s="83"/>
      <c r="J166" s="21"/>
      <c r="K166" s="21"/>
      <c r="L166" s="21"/>
      <c r="M166" s="21"/>
      <c r="N166" s="20"/>
      <c r="O166" s="21"/>
      <c r="P166" s="21"/>
      <c r="Q166" s="21"/>
      <c r="R166" s="83"/>
      <c r="S166" s="83"/>
      <c r="T166" s="21"/>
      <c r="U166" s="21"/>
      <c r="V166" s="21"/>
      <c r="W166" s="83"/>
      <c r="Y166" s="21"/>
      <c r="Z166" s="21"/>
      <c r="AA166" s="21"/>
      <c r="AB166" s="83"/>
      <c r="AC166" s="83"/>
      <c r="AD166" s="21"/>
      <c r="AE166" s="21"/>
      <c r="AF166" s="21"/>
      <c r="AG166" s="83"/>
      <c r="AI166" s="21"/>
      <c r="AJ166" s="21"/>
      <c r="AK166" s="21"/>
      <c r="AL166" s="83"/>
      <c r="AM166" s="83"/>
      <c r="AN166" s="21"/>
      <c r="AO166" s="21"/>
      <c r="AP166" s="21"/>
      <c r="AQ166" s="83"/>
      <c r="AS166" s="21"/>
      <c r="AT166" s="21"/>
      <c r="AU166" s="21"/>
      <c r="AV166" s="83"/>
      <c r="AW166" s="83"/>
      <c r="AX166" s="21"/>
      <c r="AY166" s="21"/>
      <c r="AZ166" s="21"/>
      <c r="BA166" s="83"/>
      <c r="BC166" s="21"/>
      <c r="BD166" s="21"/>
      <c r="BE166" s="21"/>
      <c r="BF166" s="83"/>
      <c r="BG166" s="83"/>
      <c r="BH166" s="21"/>
      <c r="BI166" s="21"/>
      <c r="BJ166" s="21"/>
      <c r="BK166" s="83"/>
      <c r="BM166" s="21"/>
      <c r="BN166" s="21"/>
      <c r="BO166" s="21"/>
      <c r="BP166" s="83"/>
      <c r="BQ166" s="83"/>
      <c r="BR166" s="21"/>
      <c r="BS166" s="21"/>
      <c r="BT166" s="21"/>
      <c r="BU166" s="83"/>
    </row>
    <row r="167" spans="1:73">
      <c r="A167" s="3"/>
      <c r="B167" s="50"/>
      <c r="C167" s="20"/>
      <c r="D167" s="20"/>
      <c r="E167" s="21"/>
      <c r="F167" s="21"/>
      <c r="G167" s="21"/>
      <c r="H167" s="122"/>
      <c r="I167" s="83"/>
      <c r="J167" s="21"/>
      <c r="K167" s="21"/>
      <c r="L167" s="21"/>
      <c r="M167" s="21"/>
      <c r="N167" s="20"/>
      <c r="O167" s="21"/>
      <c r="P167" s="21"/>
      <c r="Q167" s="21"/>
      <c r="R167" s="83"/>
      <c r="S167" s="83"/>
      <c r="T167" s="21"/>
      <c r="U167" s="21"/>
      <c r="V167" s="21"/>
      <c r="W167" s="83"/>
      <c r="Y167" s="21"/>
      <c r="Z167" s="21"/>
      <c r="AA167" s="21"/>
      <c r="AB167" s="83"/>
      <c r="AC167" s="83"/>
      <c r="AD167" s="21"/>
      <c r="AE167" s="21"/>
      <c r="AF167" s="21"/>
      <c r="AG167" s="83"/>
      <c r="AI167" s="21"/>
      <c r="AJ167" s="21"/>
      <c r="AK167" s="21"/>
      <c r="AL167" s="83"/>
      <c r="AM167" s="83"/>
      <c r="AN167" s="21"/>
      <c r="AO167" s="21"/>
      <c r="AP167" s="21"/>
      <c r="AQ167" s="83"/>
      <c r="AS167" s="21"/>
      <c r="AT167" s="21"/>
      <c r="AU167" s="21"/>
      <c r="AV167" s="83"/>
      <c r="AW167" s="83"/>
      <c r="AX167" s="21"/>
      <c r="AY167" s="21"/>
      <c r="AZ167" s="21"/>
      <c r="BA167" s="83"/>
      <c r="BC167" s="21"/>
      <c r="BD167" s="21"/>
      <c r="BE167" s="21"/>
      <c r="BF167" s="83"/>
      <c r="BG167" s="83"/>
      <c r="BH167" s="21"/>
      <c r="BI167" s="21"/>
      <c r="BJ167" s="21"/>
      <c r="BK167" s="83"/>
      <c r="BM167" s="21"/>
      <c r="BN167" s="21"/>
      <c r="BO167" s="21"/>
      <c r="BP167" s="83"/>
      <c r="BQ167" s="83"/>
      <c r="BR167" s="21"/>
      <c r="BS167" s="21"/>
      <c r="BT167" s="21"/>
      <c r="BU167" s="83"/>
    </row>
    <row r="168" spans="1:73" s="92" customFormat="1">
      <c r="A168" s="186"/>
      <c r="B168" s="213" t="s">
        <v>18</v>
      </c>
      <c r="C168" s="209"/>
      <c r="D168" s="209"/>
      <c r="E168" s="166" t="e">
        <f>+E164-#REF!</f>
        <v>#REF!</v>
      </c>
      <c r="F168" s="166" t="e">
        <f>+F164-#REF!</f>
        <v>#REF!</v>
      </c>
      <c r="G168" s="166" t="e">
        <f>+G156-#REF!</f>
        <v>#REF!</v>
      </c>
      <c r="H168" s="212"/>
      <c r="I168" s="212"/>
      <c r="J168" s="166" t="e">
        <f>+J164-#REF!</f>
        <v>#REF!</v>
      </c>
      <c r="K168" s="166" t="e">
        <f>+K156-#REF!</f>
        <v>#REF!</v>
      </c>
      <c r="L168" s="166" t="e">
        <f>+L156-#REF!</f>
        <v>#REF!</v>
      </c>
      <c r="M168" s="212"/>
      <c r="N168" s="214"/>
      <c r="O168" s="166" t="e">
        <f>+O156-#REF!</f>
        <v>#REF!</v>
      </c>
      <c r="P168" s="166" t="e">
        <f>+P156-#REF!</f>
        <v>#REF!</v>
      </c>
      <c r="Q168" s="166" t="e">
        <f>+Q156-#REF!</f>
        <v>#REF!</v>
      </c>
      <c r="R168" s="212"/>
      <c r="S168" s="212"/>
      <c r="T168" s="166" t="e">
        <f>+T156-#REF!</f>
        <v>#REF!</v>
      </c>
      <c r="U168" s="166" t="e">
        <f>+U156-#REF!</f>
        <v>#REF!</v>
      </c>
      <c r="V168" s="166" t="e">
        <f>+V156-#REF!</f>
        <v>#REF!</v>
      </c>
      <c r="W168" s="212"/>
      <c r="Y168" s="166" t="e">
        <f>+Y156-#REF!</f>
        <v>#REF!</v>
      </c>
      <c r="Z168" s="166" t="e">
        <f>+Z156-#REF!</f>
        <v>#REF!</v>
      </c>
      <c r="AA168" s="166" t="e">
        <f>+AA156-#REF!</f>
        <v>#REF!</v>
      </c>
      <c r="AB168" s="212"/>
      <c r="AC168" s="212"/>
      <c r="AD168" s="166" t="e">
        <f>+AD156-#REF!</f>
        <v>#REF!</v>
      </c>
      <c r="AE168" s="166" t="e">
        <f>+AE156-#REF!</f>
        <v>#REF!</v>
      </c>
      <c r="AF168" s="166" t="e">
        <f>+AF156-#REF!</f>
        <v>#REF!</v>
      </c>
      <c r="AG168" s="212"/>
      <c r="AI168" s="166" t="e">
        <f>+AI164-#REF!-#REF!-#REF!-#REF!-#REF!-#REF!-#REF!</f>
        <v>#REF!</v>
      </c>
      <c r="AJ168" s="166" t="e">
        <f>+AJ164-#REF!-#REF!-#REF!-#REF!-#REF!-#REF!-#REF!</f>
        <v>#REF!</v>
      </c>
      <c r="AK168" s="166" t="e">
        <f>+AK164-#REF!-#REF!-#REF!-#REF!-#REF!-#REF!-#REF!</f>
        <v>#REF!</v>
      </c>
      <c r="AL168" s="212"/>
      <c r="AM168" s="212"/>
      <c r="AN168" s="166" t="e">
        <f>+AN164-#REF!-#REF!-#REF!-#REF!-#REF!-#REF!-#REF!</f>
        <v>#REF!</v>
      </c>
      <c r="AO168" s="166" t="e">
        <f>+AO164-#REF!-#REF!-#REF!-#REF!-#REF!-#REF!-#REF!</f>
        <v>#REF!</v>
      </c>
      <c r="AP168" s="166" t="e">
        <f>+AP164-#REF!-#REF!-#REF!-#REF!-#REF!-#REF!-#REF!</f>
        <v>#REF!</v>
      </c>
      <c r="AQ168" s="212"/>
      <c r="AS168" s="166" t="e">
        <f>+AS164-#REF!</f>
        <v>#REF!</v>
      </c>
      <c r="AT168" s="166" t="e">
        <f>+AT164-#REF!</f>
        <v>#REF!</v>
      </c>
      <c r="AU168" s="166" t="e">
        <f>+AU164-#REF!</f>
        <v>#REF!</v>
      </c>
      <c r="AV168" s="212"/>
      <c r="AW168" s="212"/>
      <c r="AX168" s="166" t="e">
        <f>+AX164-#REF!</f>
        <v>#REF!</v>
      </c>
      <c r="AY168" s="166" t="e">
        <f>+AY164-#REF!</f>
        <v>#REF!</v>
      </c>
      <c r="AZ168" s="166" t="e">
        <f>+AZ164-#REF!</f>
        <v>#REF!</v>
      </c>
      <c r="BA168" s="212"/>
      <c r="BC168" s="166" t="e">
        <f>+BC164-#REF!</f>
        <v>#REF!</v>
      </c>
      <c r="BD168" s="166" t="e">
        <f>+BD164-#REF!</f>
        <v>#REF!</v>
      </c>
      <c r="BE168" s="166" t="e">
        <f>+BE164-#REF!</f>
        <v>#REF!</v>
      </c>
      <c r="BF168" s="212"/>
      <c r="BG168" s="212"/>
      <c r="BH168" s="166" t="e">
        <f>+BH164-#REF!</f>
        <v>#REF!</v>
      </c>
      <c r="BI168" s="166" t="e">
        <f>+BI164-#REF!</f>
        <v>#REF!</v>
      </c>
      <c r="BJ168" s="166" t="e">
        <f>+BJ164-#REF!</f>
        <v>#REF!</v>
      </c>
      <c r="BK168" s="212"/>
      <c r="BM168" s="166" t="e">
        <f>+BM164-#REF!</f>
        <v>#REF!</v>
      </c>
      <c r="BN168" s="166" t="e">
        <f>+BN164-#REF!</f>
        <v>#REF!</v>
      </c>
      <c r="BO168" s="166" t="e">
        <f>+BO164-#REF!</f>
        <v>#REF!</v>
      </c>
      <c r="BP168" s="212"/>
      <c r="BQ168" s="212"/>
      <c r="BR168" s="166" t="e">
        <f>+BR164-#REF!</f>
        <v>#REF!</v>
      </c>
      <c r="BS168" s="166" t="e">
        <f>+BS164-#REF!</f>
        <v>#REF!</v>
      </c>
      <c r="BT168" s="166" t="e">
        <f>+BT164-#REF!</f>
        <v>#REF!</v>
      </c>
      <c r="BU168" s="212"/>
    </row>
    <row r="169" spans="1:73">
      <c r="F169" s="27"/>
    </row>
    <row r="171" spans="1:73">
      <c r="AN171" s="26"/>
      <c r="AO171" s="26"/>
      <c r="AP171" s="167"/>
      <c r="AS171" s="88"/>
      <c r="AT171" s="88"/>
      <c r="AU171" s="88"/>
      <c r="AX171" s="88"/>
      <c r="AY171" s="88"/>
      <c r="AZ171" s="88"/>
      <c r="BC171" s="88"/>
      <c r="BD171" s="88"/>
      <c r="BE171" s="88"/>
      <c r="BH171" s="88"/>
      <c r="BI171" s="88"/>
      <c r="BJ171" s="88"/>
      <c r="BM171" s="88"/>
      <c r="BN171" s="88"/>
      <c r="BO171" s="88"/>
      <c r="BR171" s="88"/>
      <c r="BS171" s="88"/>
      <c r="BT171" s="88"/>
    </row>
    <row r="172" spans="1:73">
      <c r="AN172" s="26"/>
      <c r="AO172" s="26"/>
      <c r="AP172" s="167"/>
    </row>
    <row r="173" spans="1:73">
      <c r="AN173" s="167"/>
      <c r="AO173" s="167"/>
      <c r="AP173" s="167"/>
    </row>
    <row r="175" spans="1:73">
      <c r="AN175" s="26"/>
      <c r="AO175" s="26"/>
    </row>
  </sheetData>
  <mergeCells count="8">
    <mergeCell ref="BC7:BK7"/>
    <mergeCell ref="BM7:BU7"/>
    <mergeCell ref="B4:F4"/>
    <mergeCell ref="AS7:BA7"/>
    <mergeCell ref="AI7:AQ7"/>
    <mergeCell ref="E7:M7"/>
    <mergeCell ref="O7:W7"/>
    <mergeCell ref="Y7:AG7"/>
  </mergeCells>
  <phoneticPr fontId="0" type="noConversion"/>
  <printOptions horizontalCentered="1"/>
  <pageMargins left="0.18" right="0.18" top="0.5" bottom="0.55000000000000004" header="0.5" footer="0.25"/>
  <pageSetup scale="74" fitToHeight="16" orientation="landscape" r:id="rId1"/>
  <headerFooter alignWithMargins="0">
    <oddFooter>&amp;L&amp;D   &amp;T&amp;C&amp;A&amp;R&amp;P of  &amp;N</oddFooter>
  </headerFooter>
  <rowBreaks count="3" manualBreakCount="3">
    <brk id="42" max="16383" man="1"/>
    <brk id="112" min="4" max="72" man="1"/>
    <brk id="148" min="4" max="72" man="1"/>
  </rowBreaks>
  <colBreaks count="6" manualBreakCount="6">
    <brk id="14" min="9" max="163" man="1"/>
    <brk id="24" min="9" max="163" man="1"/>
    <brk id="34" min="9" max="163" man="1"/>
    <brk id="44" min="9" max="163" man="1"/>
    <brk id="53" min="9" max="163" man="1"/>
    <brk id="64" min="9" max="16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2"/>
  <dimension ref="A1:FH189"/>
  <sheetViews>
    <sheetView showZeros="0" tabSelected="1" view="pageBreakPreview" zoomScale="70" zoomScaleNormal="100" zoomScaleSheetLayoutView="70" workbookViewId="0">
      <pane xSplit="5" ySplit="7" topLeftCell="F8" activePane="bottomRight" state="frozen"/>
      <selection pane="topRight"/>
      <selection pane="bottomLeft"/>
      <selection pane="bottomRight"/>
    </sheetView>
  </sheetViews>
  <sheetFormatPr defaultRowHeight="15.75" outlineLevelRow="1"/>
  <cols>
    <col min="1" max="1" width="8" customWidth="1"/>
    <col min="2" max="2" width="6.125" hidden="1" customWidth="1"/>
    <col min="3" max="3" width="4.125" customWidth="1"/>
    <col min="4" max="4" width="42.25" bestFit="1" customWidth="1"/>
    <col min="5" max="5" width="1.625" customWidth="1"/>
    <col min="6" max="6" width="12.75" style="56" customWidth="1"/>
    <col min="7" max="7" width="13.5" style="56" bestFit="1" customWidth="1"/>
    <col min="8" max="8" width="17.5" style="56" bestFit="1" customWidth="1"/>
    <col min="9" max="9" width="10.625" style="81" customWidth="1"/>
    <col min="10" max="10" width="4.75" style="81" customWidth="1"/>
    <col min="11" max="11" width="15.375" customWidth="1"/>
    <col min="12" max="12" width="14.875" bestFit="1" customWidth="1"/>
    <col min="13" max="13" width="17.5" bestFit="1" customWidth="1"/>
    <col min="14" max="14" width="12.25" style="81" bestFit="1" customWidth="1"/>
    <col min="15" max="15" width="2.625" style="22" customWidth="1"/>
    <col min="16" max="18" width="12.625" customWidth="1"/>
    <col min="19" max="19" width="10.5" style="81" customWidth="1"/>
    <col min="20" max="20" width="4.75" style="81" customWidth="1"/>
    <col min="21" max="21" width="15.375" customWidth="1"/>
    <col min="22" max="23" width="12.625" customWidth="1"/>
    <col min="24" max="24" width="10.375" style="81" customWidth="1"/>
    <col min="25" max="25" width="2.5" customWidth="1"/>
    <col min="26" max="26" width="13.5" customWidth="1"/>
    <col min="27" max="27" width="13.375" bestFit="1" customWidth="1"/>
    <col min="28" max="28" width="12.625" customWidth="1"/>
    <col min="29" max="29" width="10.5" style="81" customWidth="1"/>
    <col min="30" max="30" width="4.75" style="81" customWidth="1"/>
    <col min="31" max="31" width="15.375" customWidth="1"/>
    <col min="32" max="32" width="13.375" bestFit="1" customWidth="1"/>
    <col min="33" max="33" width="17.5" bestFit="1" customWidth="1"/>
    <col min="34" max="34" width="13.125" style="81" bestFit="1" customWidth="1"/>
    <col min="35" max="35" width="2.625" customWidth="1"/>
    <col min="36" max="36" width="12.125" customWidth="1"/>
    <col min="37" max="38" width="12.375" customWidth="1"/>
    <col min="39" max="39" width="10.5" style="81" customWidth="1"/>
    <col min="40" max="40" width="4.75" style="81" customWidth="1"/>
    <col min="41" max="41" width="15.375" customWidth="1"/>
    <col min="42" max="43" width="12.375" customWidth="1"/>
    <col min="44" max="44" width="11.125" style="81" customWidth="1"/>
    <col min="45" max="45" width="2.625" customWidth="1"/>
    <col min="46" max="46" width="12.125" customWidth="1"/>
    <col min="47" max="48" width="12.375" customWidth="1"/>
    <col min="49" max="49" width="10.5" style="81" customWidth="1"/>
    <col min="50" max="50" width="4.75" style="81" customWidth="1"/>
    <col min="51" max="51" width="15.375" customWidth="1"/>
    <col min="52" max="53" width="12.375" customWidth="1"/>
    <col min="54" max="54" width="11.125" style="81" customWidth="1"/>
    <col min="55" max="55" width="2.625" customWidth="1"/>
    <col min="56" max="58" width="12.5" customWidth="1"/>
    <col min="59" max="59" width="10.25" style="81" customWidth="1"/>
    <col min="60" max="60" width="4.75" style="81" customWidth="1"/>
    <col min="61" max="61" width="15.375" customWidth="1"/>
    <col min="62" max="63" width="12.5" customWidth="1"/>
    <col min="64" max="64" width="10.625" style="81" customWidth="1"/>
    <col min="65" max="65" width="2.625" customWidth="1"/>
    <col min="66" max="67" width="12.125" customWidth="1"/>
    <col min="68" max="68" width="10.625" customWidth="1"/>
    <col min="69" max="69" width="10.5" style="81" customWidth="1"/>
    <col min="70" max="70" width="4.75" style="81" customWidth="1"/>
    <col min="71" max="71" width="15.375" customWidth="1"/>
    <col min="72" max="72" width="12.125" customWidth="1"/>
    <col min="73" max="73" width="10.625" customWidth="1"/>
    <col min="74" max="74" width="11.25" style="81" customWidth="1"/>
    <col min="75" max="75" width="2.625" customWidth="1"/>
    <col min="76" max="77" width="12" customWidth="1"/>
    <col min="78" max="78" width="11.125" bestFit="1" customWidth="1"/>
    <col min="79" max="79" width="10.75" style="81" customWidth="1"/>
    <col min="80" max="80" width="4.75" style="81" customWidth="1"/>
    <col min="81" max="81" width="15.375" customWidth="1"/>
    <col min="82" max="82" width="12" customWidth="1"/>
    <col min="83" max="83" width="11.125" bestFit="1" customWidth="1"/>
    <col min="84" max="84" width="10.875" style="81" customWidth="1"/>
    <col min="85" max="85" width="2.625" customWidth="1"/>
    <col min="86" max="87" width="12.25" customWidth="1"/>
    <col min="88" max="88" width="10.625" customWidth="1"/>
    <col min="89" max="89" width="11" style="81" customWidth="1"/>
    <col min="90" max="90" width="4.75" style="81" customWidth="1"/>
    <col min="91" max="91" width="15.375" customWidth="1"/>
    <col min="92" max="92" width="12.25" customWidth="1"/>
    <col min="93" max="93" width="10.625" customWidth="1"/>
    <col min="94" max="94" width="11.125" style="81" customWidth="1"/>
    <col min="95" max="95" width="2.625" customWidth="1"/>
    <col min="96" max="97" width="13.125" customWidth="1"/>
    <col min="98" max="98" width="10.625" customWidth="1"/>
    <col min="99" max="99" width="11.125" style="81" customWidth="1"/>
    <col min="100" max="100" width="4.75" style="81" customWidth="1"/>
    <col min="101" max="101" width="15.375" customWidth="1"/>
    <col min="102" max="102" width="13.125" customWidth="1"/>
    <col min="103" max="103" width="10.625" customWidth="1"/>
    <col min="104" max="104" width="14.125" style="81" bestFit="1" customWidth="1"/>
    <col min="105" max="105" width="2.625" customWidth="1"/>
    <col min="106" max="106" width="13" customWidth="1"/>
    <col min="107" max="107" width="12.625" bestFit="1" customWidth="1"/>
    <col min="108" max="108" width="11.75" customWidth="1"/>
    <col min="109" max="109" width="11.25" style="81" customWidth="1"/>
    <col min="110" max="110" width="4.75" style="81" customWidth="1"/>
    <col min="111" max="111" width="15.375" customWidth="1"/>
    <col min="112" max="113" width="11.75" customWidth="1"/>
    <col min="114" max="114" width="11.5" style="81" customWidth="1"/>
    <col min="115" max="115" width="2.625" customWidth="1"/>
    <col min="116" max="116" width="11.75" customWidth="1"/>
    <col min="117" max="117" width="12.625" bestFit="1" customWidth="1"/>
    <col min="118" max="118" width="11.75" customWidth="1"/>
    <col min="119" max="119" width="11.25" style="81" customWidth="1"/>
    <col min="120" max="120" width="4.75" style="81" customWidth="1"/>
    <col min="121" max="121" width="15.375" customWidth="1"/>
    <col min="122" max="122" width="12.875" customWidth="1"/>
    <col min="123" max="123" width="11.75" customWidth="1"/>
    <col min="124" max="124" width="11.5" style="81" customWidth="1"/>
    <col min="125" max="125" width="2.625" customWidth="1"/>
    <col min="126" max="126" width="11.75" customWidth="1"/>
    <col min="127" max="127" width="12.625" bestFit="1" customWidth="1"/>
    <col min="128" max="128" width="11.75" customWidth="1"/>
    <col min="129" max="129" width="11.25" style="81" customWidth="1"/>
    <col min="130" max="130" width="4.75" style="81" customWidth="1"/>
    <col min="131" max="131" width="15.375" customWidth="1"/>
    <col min="132" max="133" width="11.75" customWidth="1"/>
    <col min="134" max="134" width="11.5" style="81" customWidth="1"/>
    <col min="135" max="135" width="2.625" customWidth="1"/>
    <col min="136" max="136" width="11.75" customWidth="1"/>
    <col min="137" max="137" width="12.625" bestFit="1" customWidth="1"/>
    <col min="138" max="138" width="11.75" customWidth="1"/>
    <col min="139" max="139" width="11.25" style="81" customWidth="1"/>
    <col min="140" max="140" width="4.75" style="81" customWidth="1"/>
    <col min="141" max="141" width="15.375" customWidth="1"/>
    <col min="142" max="143" width="11.75" customWidth="1"/>
    <col min="144" max="144" width="11.5" style="81" customWidth="1"/>
    <col min="145" max="145" width="2.625" customWidth="1"/>
    <col min="146" max="146" width="11.75" customWidth="1"/>
    <col min="147" max="147" width="12.625" bestFit="1" customWidth="1"/>
    <col min="148" max="148" width="11.75" customWidth="1"/>
    <col min="149" max="149" width="11.25" style="81" customWidth="1"/>
    <col min="150" max="150" width="4.75" style="81" customWidth="1"/>
    <col min="151" max="151" width="15.375" customWidth="1"/>
    <col min="152" max="153" width="11.75" customWidth="1"/>
    <col min="154" max="154" width="11.5" style="81" customWidth="1"/>
    <col min="155" max="155" width="2.625" customWidth="1"/>
    <col min="156" max="156" width="11.75" customWidth="1"/>
    <col min="157" max="157" width="12.625" bestFit="1" customWidth="1"/>
    <col min="158" max="158" width="11.75" customWidth="1"/>
    <col min="159" max="159" width="11.25" style="81" customWidth="1"/>
    <col min="160" max="160" width="4.75" style="81" customWidth="1"/>
    <col min="161" max="161" width="15.375" customWidth="1"/>
    <col min="162" max="163" width="11.75" customWidth="1"/>
    <col min="164" max="164" width="11.5" style="81" customWidth="1"/>
  </cols>
  <sheetData>
    <row r="1" spans="1:164" s="42" customFormat="1">
      <c r="D1" s="50"/>
      <c r="E1" s="50"/>
      <c r="F1" s="50" t="s">
        <v>131</v>
      </c>
      <c r="G1" s="114"/>
      <c r="H1" s="114"/>
      <c r="I1" s="50"/>
      <c r="J1" s="50"/>
      <c r="K1" s="50"/>
      <c r="L1" s="50"/>
      <c r="M1" s="50"/>
      <c r="N1" s="50"/>
      <c r="O1" s="50"/>
      <c r="P1" s="50" t="s">
        <v>131</v>
      </c>
      <c r="Q1" s="50"/>
      <c r="R1" s="50"/>
      <c r="S1" s="50"/>
      <c r="T1" s="50"/>
      <c r="U1" s="50"/>
      <c r="V1" s="50"/>
      <c r="W1" s="50"/>
      <c r="X1" s="50"/>
      <c r="Y1" s="50"/>
      <c r="Z1" s="50" t="s">
        <v>131</v>
      </c>
      <c r="AA1" s="50"/>
      <c r="AB1" s="50"/>
      <c r="AC1" s="50"/>
      <c r="AD1" s="50"/>
      <c r="AE1" s="50"/>
      <c r="AF1" s="50"/>
      <c r="AG1" s="50"/>
      <c r="AH1" s="50"/>
      <c r="AI1" s="50"/>
      <c r="AJ1" s="50" t="s">
        <v>131</v>
      </c>
      <c r="AK1" s="50"/>
      <c r="AL1" s="50"/>
      <c r="AM1" s="50"/>
      <c r="AN1" s="50"/>
      <c r="AO1" s="50"/>
      <c r="AP1" s="50"/>
      <c r="AQ1" s="50"/>
      <c r="AR1" s="50"/>
      <c r="AS1" s="50"/>
      <c r="AT1" s="50" t="s">
        <v>131</v>
      </c>
      <c r="AU1" s="50"/>
      <c r="AV1" s="50"/>
      <c r="AW1" s="50"/>
      <c r="AX1" s="50"/>
      <c r="AY1" s="50"/>
      <c r="AZ1" s="50"/>
      <c r="BA1" s="50"/>
      <c r="BB1" s="50"/>
      <c r="BC1" s="50"/>
      <c r="BD1" s="50" t="s">
        <v>131</v>
      </c>
      <c r="BE1" s="50"/>
      <c r="BF1" s="50"/>
      <c r="BG1" s="50"/>
      <c r="BH1" s="50"/>
      <c r="BI1" s="50"/>
      <c r="BJ1" s="50"/>
      <c r="BK1" s="50"/>
      <c r="BL1" s="50"/>
      <c r="BM1" s="50"/>
      <c r="BN1" s="50" t="s">
        <v>131</v>
      </c>
      <c r="BO1" s="50"/>
      <c r="BP1" s="50"/>
      <c r="BQ1" s="50"/>
      <c r="BR1" s="50"/>
      <c r="BS1" s="50"/>
      <c r="BT1" s="50"/>
      <c r="BU1" s="50"/>
      <c r="BV1" s="50"/>
      <c r="BW1" s="50"/>
      <c r="BX1" s="50" t="s">
        <v>131</v>
      </c>
      <c r="BY1" s="50"/>
      <c r="BZ1" s="50"/>
      <c r="CA1" s="50"/>
      <c r="CB1" s="50"/>
      <c r="CC1" s="50"/>
      <c r="CD1" s="50"/>
      <c r="CE1" s="50"/>
      <c r="CF1" s="50"/>
      <c r="CG1" s="50"/>
      <c r="CH1" s="50" t="s">
        <v>131</v>
      </c>
      <c r="CI1" s="50"/>
      <c r="CJ1" s="50"/>
      <c r="CK1" s="50"/>
      <c r="CL1" s="50"/>
      <c r="CM1" s="50"/>
      <c r="CN1" s="50"/>
      <c r="CO1" s="50"/>
      <c r="CP1" s="50"/>
      <c r="CQ1" s="50"/>
      <c r="CR1" s="50" t="s">
        <v>131</v>
      </c>
      <c r="CS1" s="50"/>
      <c r="CT1" s="50"/>
      <c r="CU1" s="50"/>
      <c r="CV1" s="50"/>
      <c r="CW1" s="50"/>
      <c r="CX1" s="50"/>
      <c r="CY1" s="50"/>
      <c r="CZ1" s="50"/>
      <c r="DA1" s="50"/>
      <c r="DB1" s="50" t="s">
        <v>131</v>
      </c>
      <c r="DC1" s="50"/>
      <c r="DD1" s="50"/>
      <c r="DE1" s="50"/>
      <c r="DF1" s="50"/>
      <c r="DG1" s="50"/>
      <c r="DH1" s="50"/>
      <c r="DI1" s="50"/>
      <c r="DJ1" s="50"/>
      <c r="DK1" s="50"/>
      <c r="DL1" s="50" t="s">
        <v>131</v>
      </c>
      <c r="DM1" s="50"/>
      <c r="DN1" s="50"/>
      <c r="DO1" s="50"/>
      <c r="DP1" s="50"/>
      <c r="DQ1" s="50"/>
      <c r="DR1" s="50"/>
      <c r="DS1" s="50"/>
      <c r="DT1" s="50"/>
      <c r="DU1" s="50"/>
      <c r="DV1" s="50" t="s">
        <v>131</v>
      </c>
      <c r="DW1" s="50"/>
      <c r="DX1" s="50"/>
      <c r="DY1" s="50"/>
      <c r="DZ1" s="50"/>
      <c r="EA1" s="50"/>
      <c r="EB1" s="50"/>
      <c r="EC1" s="50"/>
      <c r="ED1" s="50"/>
      <c r="EE1" s="50"/>
      <c r="EF1" s="50" t="s">
        <v>131</v>
      </c>
      <c r="EG1" s="50"/>
      <c r="EH1" s="50"/>
      <c r="EI1" s="50"/>
      <c r="EJ1" s="50"/>
      <c r="EK1" s="50"/>
      <c r="EL1" s="50"/>
      <c r="EM1" s="50"/>
      <c r="EN1" s="50"/>
      <c r="EO1" s="50"/>
      <c r="EP1" s="50" t="s">
        <v>131</v>
      </c>
      <c r="EQ1" s="50"/>
      <c r="ER1" s="50"/>
      <c r="ES1" s="50"/>
      <c r="ET1" s="50"/>
      <c r="EU1" s="50"/>
      <c r="EV1" s="50"/>
      <c r="EW1" s="50"/>
      <c r="EX1" s="50"/>
      <c r="EY1" s="50"/>
      <c r="EZ1" s="50" t="s">
        <v>131</v>
      </c>
      <c r="FA1" s="50"/>
      <c r="FB1" s="50"/>
      <c r="FC1" s="50"/>
      <c r="FD1" s="50"/>
      <c r="FE1" s="50"/>
      <c r="FF1" s="50"/>
      <c r="FG1" s="50"/>
      <c r="FH1" s="50"/>
    </row>
    <row r="2" spans="1:164" s="42" customFormat="1">
      <c r="D2" s="50"/>
      <c r="E2" s="50"/>
      <c r="F2" s="50" t="s">
        <v>126</v>
      </c>
      <c r="G2" s="114"/>
      <c r="H2" s="114"/>
      <c r="I2" s="50"/>
      <c r="J2" s="50"/>
      <c r="K2" s="50"/>
      <c r="L2" s="50"/>
      <c r="M2" s="50"/>
      <c r="N2" s="50"/>
      <c r="O2" s="50"/>
      <c r="P2" s="50" t="s">
        <v>126</v>
      </c>
      <c r="Q2" s="50"/>
      <c r="R2" s="50"/>
      <c r="S2" s="50"/>
      <c r="T2" s="50"/>
      <c r="U2" s="50"/>
      <c r="V2" s="50"/>
      <c r="W2" s="50"/>
      <c r="X2" s="50"/>
      <c r="Y2" s="50"/>
      <c r="Z2" s="50" t="s">
        <v>126</v>
      </c>
      <c r="AA2" s="50"/>
      <c r="AB2" s="50"/>
      <c r="AC2" s="50"/>
      <c r="AD2" s="50"/>
      <c r="AE2" s="50"/>
      <c r="AF2" s="50"/>
      <c r="AG2" s="50"/>
      <c r="AH2" s="50"/>
      <c r="AI2" s="50"/>
      <c r="AJ2" s="50" t="s">
        <v>126</v>
      </c>
      <c r="AK2" s="50"/>
      <c r="AL2" s="50"/>
      <c r="AM2" s="50"/>
      <c r="AN2" s="50"/>
      <c r="AO2" s="50"/>
      <c r="AP2" s="50"/>
      <c r="AQ2" s="50"/>
      <c r="AR2" s="50"/>
      <c r="AS2" s="50"/>
      <c r="AT2" s="50" t="s">
        <v>126</v>
      </c>
      <c r="AU2" s="50"/>
      <c r="AV2" s="50"/>
      <c r="AW2" s="50"/>
      <c r="AX2" s="50"/>
      <c r="AY2" s="50"/>
      <c r="AZ2" s="50"/>
      <c r="BA2" s="50"/>
      <c r="BB2" s="50"/>
      <c r="BC2" s="50"/>
      <c r="BD2" s="50" t="s">
        <v>126</v>
      </c>
      <c r="BE2" s="50"/>
      <c r="BF2" s="50"/>
      <c r="BG2" s="50"/>
      <c r="BH2" s="50"/>
      <c r="BI2" s="50"/>
      <c r="BJ2" s="50"/>
      <c r="BK2" s="50"/>
      <c r="BL2" s="50"/>
      <c r="BM2" s="50"/>
      <c r="BN2" s="50" t="s">
        <v>126</v>
      </c>
      <c r="BO2" s="50"/>
      <c r="BP2" s="50"/>
      <c r="BQ2" s="50"/>
      <c r="BR2" s="50"/>
      <c r="BS2" s="50"/>
      <c r="BT2" s="50"/>
      <c r="BU2" s="50"/>
      <c r="BV2" s="50"/>
      <c r="BW2" s="50"/>
      <c r="BX2" s="50" t="s">
        <v>126</v>
      </c>
      <c r="BY2" s="50"/>
      <c r="BZ2" s="50"/>
      <c r="CA2" s="50"/>
      <c r="CB2" s="50"/>
      <c r="CC2" s="50"/>
      <c r="CD2" s="50"/>
      <c r="CE2" s="50"/>
      <c r="CF2" s="50"/>
      <c r="CG2" s="50"/>
      <c r="CH2" s="50" t="s">
        <v>126</v>
      </c>
      <c r="CI2" s="50"/>
      <c r="CJ2" s="50"/>
      <c r="CK2" s="50"/>
      <c r="CL2" s="50"/>
      <c r="CM2" s="50"/>
      <c r="CN2" s="50"/>
      <c r="CO2" s="50"/>
      <c r="CP2" s="50"/>
      <c r="CQ2" s="50"/>
      <c r="CR2" s="50" t="s">
        <v>126</v>
      </c>
      <c r="CS2" s="50"/>
      <c r="CT2" s="50"/>
      <c r="CU2" s="50"/>
      <c r="CV2" s="50"/>
      <c r="CW2" s="50"/>
      <c r="CX2" s="50"/>
      <c r="CY2" s="50"/>
      <c r="CZ2" s="50"/>
      <c r="DA2" s="50"/>
      <c r="DB2" s="50" t="s">
        <v>126</v>
      </c>
      <c r="DC2" s="50"/>
      <c r="DD2" s="50"/>
      <c r="DE2" s="50"/>
      <c r="DF2" s="50"/>
      <c r="DG2" s="50"/>
      <c r="DH2" s="50"/>
      <c r="DI2" s="50"/>
      <c r="DJ2" s="50"/>
      <c r="DK2" s="50"/>
      <c r="DL2" s="50" t="s">
        <v>126</v>
      </c>
      <c r="DM2" s="50"/>
      <c r="DN2" s="50"/>
      <c r="DO2" s="50"/>
      <c r="DP2" s="50"/>
      <c r="DQ2" s="50"/>
      <c r="DR2" s="50"/>
      <c r="DS2" s="50"/>
      <c r="DT2" s="50"/>
      <c r="DU2" s="50"/>
      <c r="DV2" s="50" t="s">
        <v>126</v>
      </c>
      <c r="DW2" s="50"/>
      <c r="DX2" s="50"/>
      <c r="DY2" s="50"/>
      <c r="DZ2" s="50"/>
      <c r="EA2" s="50"/>
      <c r="EB2" s="50"/>
      <c r="EC2" s="50"/>
      <c r="ED2" s="50"/>
      <c r="EE2" s="50"/>
      <c r="EF2" s="50" t="s">
        <v>126</v>
      </c>
      <c r="EG2" s="50"/>
      <c r="EH2" s="50"/>
      <c r="EI2" s="50"/>
      <c r="EJ2" s="50"/>
      <c r="EK2" s="50"/>
      <c r="EL2" s="50"/>
      <c r="EM2" s="50"/>
      <c r="EN2" s="50"/>
      <c r="EO2" s="50"/>
      <c r="EP2" s="50" t="s">
        <v>126</v>
      </c>
      <c r="EQ2" s="50"/>
      <c r="ER2" s="50"/>
      <c r="ES2" s="50"/>
      <c r="ET2" s="50"/>
      <c r="EU2" s="50"/>
      <c r="EV2" s="50"/>
      <c r="EW2" s="50"/>
      <c r="EX2" s="50"/>
      <c r="EY2" s="50"/>
      <c r="EZ2" s="50" t="s">
        <v>126</v>
      </c>
      <c r="FA2" s="50"/>
      <c r="FB2" s="50"/>
      <c r="FC2" s="50"/>
      <c r="FD2" s="50"/>
      <c r="FE2" s="50"/>
      <c r="FF2" s="50"/>
      <c r="FG2" s="50"/>
      <c r="FH2" s="50"/>
    </row>
    <row r="3" spans="1:164" s="42" customFormat="1">
      <c r="F3" s="42" t="s">
        <v>326</v>
      </c>
      <c r="G3" s="313"/>
      <c r="H3" s="313"/>
      <c r="O3" s="50"/>
      <c r="P3" s="42" t="s">
        <v>326</v>
      </c>
      <c r="Z3" s="42" t="s">
        <v>326</v>
      </c>
      <c r="AJ3" s="42" t="s">
        <v>326</v>
      </c>
      <c r="AT3" s="42" t="s">
        <v>326</v>
      </c>
      <c r="BD3" s="42" t="s">
        <v>326</v>
      </c>
      <c r="BN3" s="42" t="s">
        <v>326</v>
      </c>
      <c r="BX3" s="42" t="s">
        <v>326</v>
      </c>
      <c r="CH3" s="42" t="s">
        <v>326</v>
      </c>
      <c r="CR3" s="42" t="s">
        <v>326</v>
      </c>
      <c r="DB3" s="42" t="s">
        <v>326</v>
      </c>
      <c r="DL3" s="42" t="s">
        <v>326</v>
      </c>
      <c r="DV3" s="42" t="s">
        <v>326</v>
      </c>
      <c r="EF3" s="42" t="s">
        <v>326</v>
      </c>
      <c r="EP3" s="42" t="s">
        <v>326</v>
      </c>
      <c r="EZ3" s="42" t="s">
        <v>326</v>
      </c>
    </row>
    <row r="4" spans="1:164" ht="12.75" customHeight="1">
      <c r="D4" s="1"/>
    </row>
    <row r="5" spans="1:164" ht="17.25" customHeight="1">
      <c r="F5" s="75"/>
      <c r="G5" s="75"/>
      <c r="H5" s="75"/>
      <c r="I5" s="80"/>
      <c r="J5" s="80"/>
      <c r="K5" s="22"/>
      <c r="L5" s="22"/>
      <c r="M5" s="22"/>
      <c r="N5" s="80"/>
      <c r="P5" s="88"/>
      <c r="T5" s="80"/>
      <c r="Z5" s="88"/>
      <c r="AD5" s="80"/>
      <c r="AN5" s="80"/>
      <c r="AX5" s="80"/>
      <c r="BH5" s="80"/>
      <c r="BR5" s="80"/>
      <c r="CB5" s="80"/>
      <c r="CL5" s="80"/>
      <c r="CV5" s="80"/>
      <c r="DF5" s="80"/>
      <c r="DP5" s="80"/>
      <c r="DZ5" s="80"/>
      <c r="EJ5" s="80"/>
      <c r="ET5" s="80"/>
      <c r="FD5" s="80"/>
    </row>
    <row r="6" spans="1:164" ht="16.5" thickBot="1">
      <c r="F6" s="76" t="s">
        <v>131</v>
      </c>
      <c r="G6" s="57"/>
      <c r="H6" s="57"/>
      <c r="I6" s="23"/>
      <c r="J6" s="23"/>
      <c r="K6" s="23"/>
      <c r="L6" s="23"/>
      <c r="M6" s="23"/>
      <c r="N6" s="24"/>
      <c r="P6" s="15" t="s">
        <v>333</v>
      </c>
      <c r="Q6" s="23"/>
      <c r="R6" s="23"/>
      <c r="S6" s="23"/>
      <c r="T6" s="23"/>
      <c r="U6" s="23"/>
      <c r="V6" s="23"/>
      <c r="W6" s="23"/>
      <c r="X6" s="24"/>
      <c r="Z6" s="15" t="s">
        <v>334</v>
      </c>
      <c r="AA6" s="23"/>
      <c r="AB6" s="23"/>
      <c r="AC6" s="23"/>
      <c r="AD6" s="23"/>
      <c r="AE6" s="23"/>
      <c r="AF6" s="23"/>
      <c r="AG6" s="23"/>
      <c r="AH6" s="24"/>
      <c r="AJ6" s="15" t="s">
        <v>361</v>
      </c>
      <c r="AK6" s="23"/>
      <c r="AL6" s="23"/>
      <c r="AM6" s="23"/>
      <c r="AN6" s="23"/>
      <c r="AO6" s="23"/>
      <c r="AP6" s="23"/>
      <c r="AQ6" s="23"/>
      <c r="AR6" s="24"/>
      <c r="AT6" s="15" t="s">
        <v>335</v>
      </c>
      <c r="AU6" s="23"/>
      <c r="AV6" s="23"/>
      <c r="AW6" s="23"/>
      <c r="AX6" s="23"/>
      <c r="AY6" s="23"/>
      <c r="AZ6" s="23"/>
      <c r="BA6" s="23"/>
      <c r="BB6" s="24"/>
      <c r="BD6" s="15" t="s">
        <v>336</v>
      </c>
      <c r="BE6" s="23"/>
      <c r="BF6" s="23"/>
      <c r="BG6" s="23"/>
      <c r="BH6" s="23"/>
      <c r="BI6" s="23"/>
      <c r="BJ6" s="23"/>
      <c r="BK6" s="23"/>
      <c r="BL6" s="24"/>
      <c r="BN6" s="15" t="s">
        <v>337</v>
      </c>
      <c r="BO6" s="23"/>
      <c r="BP6" s="23"/>
      <c r="BQ6" s="23"/>
      <c r="BR6" s="23"/>
      <c r="BS6" s="23"/>
      <c r="BT6" s="23"/>
      <c r="BU6" s="23"/>
      <c r="BV6" s="24"/>
      <c r="BX6" s="15" t="s">
        <v>346</v>
      </c>
      <c r="BY6" s="23"/>
      <c r="BZ6" s="23"/>
      <c r="CA6" s="23"/>
      <c r="CB6" s="23"/>
      <c r="CC6" s="23"/>
      <c r="CD6" s="23"/>
      <c r="CE6" s="23"/>
      <c r="CF6" s="24"/>
      <c r="CH6" s="15" t="s">
        <v>338</v>
      </c>
      <c r="CI6" s="23"/>
      <c r="CJ6" s="23"/>
      <c r="CK6" s="23"/>
      <c r="CL6" s="23"/>
      <c r="CM6" s="23"/>
      <c r="CN6" s="23"/>
      <c r="CO6" s="23"/>
      <c r="CP6" s="24"/>
      <c r="CR6" s="15" t="s">
        <v>339</v>
      </c>
      <c r="CS6" s="23"/>
      <c r="CT6" s="23"/>
      <c r="CU6" s="23"/>
      <c r="CV6" s="23"/>
      <c r="CW6" s="23"/>
      <c r="CX6" s="23"/>
      <c r="CY6" s="23"/>
      <c r="CZ6" s="24"/>
      <c r="DB6" s="15" t="s">
        <v>340</v>
      </c>
      <c r="DC6" s="23"/>
      <c r="DD6" s="23"/>
      <c r="DE6" s="23"/>
      <c r="DF6" s="23"/>
      <c r="DG6" s="23"/>
      <c r="DH6" s="23"/>
      <c r="DI6" s="23"/>
      <c r="DJ6" s="24"/>
      <c r="DL6" s="15" t="s">
        <v>341</v>
      </c>
      <c r="DM6" s="23"/>
      <c r="DN6" s="23"/>
      <c r="DO6" s="23"/>
      <c r="DP6" s="23"/>
      <c r="DQ6" s="23"/>
      <c r="DR6" s="23"/>
      <c r="DS6" s="23"/>
      <c r="DT6" s="24"/>
      <c r="DV6" s="15" t="s">
        <v>342</v>
      </c>
      <c r="DW6" s="23"/>
      <c r="DX6" s="23"/>
      <c r="DY6" s="23"/>
      <c r="DZ6" s="23"/>
      <c r="EA6" s="23"/>
      <c r="EB6" s="23"/>
      <c r="EC6" s="23"/>
      <c r="ED6" s="24"/>
      <c r="EF6" s="15" t="s">
        <v>343</v>
      </c>
      <c r="EG6" s="23"/>
      <c r="EH6" s="23"/>
      <c r="EI6" s="23"/>
      <c r="EJ6" s="23"/>
      <c r="EK6" s="23"/>
      <c r="EL6" s="23"/>
      <c r="EM6" s="23"/>
      <c r="EN6" s="24"/>
      <c r="EP6" s="15" t="s">
        <v>344</v>
      </c>
      <c r="EQ6" s="23"/>
      <c r="ER6" s="23"/>
      <c r="ES6" s="23"/>
      <c r="ET6" s="23"/>
      <c r="EU6" s="23"/>
      <c r="EV6" s="23"/>
      <c r="EW6" s="23"/>
      <c r="EX6" s="24"/>
      <c r="EZ6" s="15" t="s">
        <v>345</v>
      </c>
      <c r="FA6" s="23"/>
      <c r="FB6" s="23"/>
      <c r="FC6" s="23"/>
      <c r="FD6" s="23"/>
      <c r="FE6" s="23"/>
      <c r="FF6" s="23"/>
      <c r="FG6" s="23"/>
      <c r="FH6" s="24"/>
    </row>
    <row r="7" spans="1:164" s="153" customFormat="1" ht="63">
      <c r="A7" s="153" t="s">
        <v>21</v>
      </c>
      <c r="C7" s="154"/>
      <c r="F7" s="344" t="s">
        <v>322</v>
      </c>
      <c r="G7" s="345" t="s">
        <v>327</v>
      </c>
      <c r="H7" s="345" t="s">
        <v>328</v>
      </c>
      <c r="I7" s="148" t="s">
        <v>329</v>
      </c>
      <c r="J7" s="124"/>
      <c r="K7" s="157" t="s">
        <v>330</v>
      </c>
      <c r="L7" s="91" t="s">
        <v>327</v>
      </c>
      <c r="M7" s="91" t="s">
        <v>331</v>
      </c>
      <c r="N7" s="148" t="s">
        <v>332</v>
      </c>
      <c r="O7" s="364"/>
      <c r="P7" s="147" t="s">
        <v>322</v>
      </c>
      <c r="Q7" s="156" t="s">
        <v>327</v>
      </c>
      <c r="R7" s="129" t="s">
        <v>328</v>
      </c>
      <c r="S7" s="149" t="s">
        <v>329</v>
      </c>
      <c r="T7" s="124"/>
      <c r="U7" s="147" t="s">
        <v>330</v>
      </c>
      <c r="V7" s="156" t="s">
        <v>327</v>
      </c>
      <c r="W7" s="129" t="s">
        <v>331</v>
      </c>
      <c r="X7" s="149" t="s">
        <v>332</v>
      </c>
      <c r="Z7" s="147" t="s">
        <v>322</v>
      </c>
      <c r="AA7" s="156" t="s">
        <v>327</v>
      </c>
      <c r="AB7" s="129" t="s">
        <v>328</v>
      </c>
      <c r="AC7" s="149" t="s">
        <v>329</v>
      </c>
      <c r="AD7" s="124"/>
      <c r="AE7" s="147" t="s">
        <v>330</v>
      </c>
      <c r="AF7" s="156" t="s">
        <v>327</v>
      </c>
      <c r="AG7" s="129" t="s">
        <v>331</v>
      </c>
      <c r="AH7" s="149" t="s">
        <v>332</v>
      </c>
      <c r="AJ7" s="147" t="s">
        <v>322</v>
      </c>
      <c r="AK7" s="156" t="s">
        <v>327</v>
      </c>
      <c r="AL7" s="129" t="s">
        <v>328</v>
      </c>
      <c r="AM7" s="149" t="s">
        <v>329</v>
      </c>
      <c r="AN7" s="124"/>
      <c r="AO7" s="147" t="s">
        <v>330</v>
      </c>
      <c r="AP7" s="156" t="s">
        <v>327</v>
      </c>
      <c r="AQ7" s="129" t="s">
        <v>331</v>
      </c>
      <c r="AR7" s="149" t="s">
        <v>332</v>
      </c>
      <c r="AT7" s="147" t="s">
        <v>322</v>
      </c>
      <c r="AU7" s="156" t="s">
        <v>327</v>
      </c>
      <c r="AV7" s="129" t="s">
        <v>328</v>
      </c>
      <c r="AW7" s="149" t="s">
        <v>329</v>
      </c>
      <c r="AX7" s="124"/>
      <c r="AY7" s="147" t="s">
        <v>330</v>
      </c>
      <c r="AZ7" s="156" t="s">
        <v>327</v>
      </c>
      <c r="BA7" s="129" t="s">
        <v>331</v>
      </c>
      <c r="BB7" s="149" t="s">
        <v>332</v>
      </c>
      <c r="BD7" s="147" t="s">
        <v>322</v>
      </c>
      <c r="BE7" s="156" t="s">
        <v>327</v>
      </c>
      <c r="BF7" s="129" t="s">
        <v>328</v>
      </c>
      <c r="BG7" s="149" t="s">
        <v>329</v>
      </c>
      <c r="BH7" s="124"/>
      <c r="BI7" s="147" t="s">
        <v>330</v>
      </c>
      <c r="BJ7" s="156" t="s">
        <v>327</v>
      </c>
      <c r="BK7" s="129" t="s">
        <v>331</v>
      </c>
      <c r="BL7" s="149" t="s">
        <v>332</v>
      </c>
      <c r="BN7" s="147" t="s">
        <v>322</v>
      </c>
      <c r="BO7" s="156" t="s">
        <v>327</v>
      </c>
      <c r="BP7" s="129" t="s">
        <v>328</v>
      </c>
      <c r="BQ7" s="149" t="s">
        <v>329</v>
      </c>
      <c r="BR7" s="124"/>
      <c r="BS7" s="147" t="s">
        <v>330</v>
      </c>
      <c r="BT7" s="156" t="s">
        <v>327</v>
      </c>
      <c r="BU7" s="129" t="s">
        <v>331</v>
      </c>
      <c r="BV7" s="149" t="s">
        <v>332</v>
      </c>
      <c r="BX7" s="147" t="s">
        <v>322</v>
      </c>
      <c r="BY7" s="156" t="s">
        <v>327</v>
      </c>
      <c r="BZ7" s="129" t="s">
        <v>328</v>
      </c>
      <c r="CA7" s="149" t="s">
        <v>329</v>
      </c>
      <c r="CB7" s="124"/>
      <c r="CC7" s="147" t="s">
        <v>330</v>
      </c>
      <c r="CD7" s="156" t="s">
        <v>327</v>
      </c>
      <c r="CE7" s="129" t="s">
        <v>331</v>
      </c>
      <c r="CF7" s="149" t="s">
        <v>332</v>
      </c>
      <c r="CH7" s="147" t="s">
        <v>322</v>
      </c>
      <c r="CI7" s="156" t="s">
        <v>327</v>
      </c>
      <c r="CJ7" s="129" t="s">
        <v>328</v>
      </c>
      <c r="CK7" s="149" t="s">
        <v>329</v>
      </c>
      <c r="CL7" s="124"/>
      <c r="CM7" s="147" t="s">
        <v>330</v>
      </c>
      <c r="CN7" s="156" t="s">
        <v>327</v>
      </c>
      <c r="CO7" s="129" t="s">
        <v>331</v>
      </c>
      <c r="CP7" s="149" t="s">
        <v>332</v>
      </c>
      <c r="CR7" s="147" t="s">
        <v>322</v>
      </c>
      <c r="CS7" s="156" t="s">
        <v>327</v>
      </c>
      <c r="CT7" s="129" t="s">
        <v>328</v>
      </c>
      <c r="CU7" s="149" t="s">
        <v>329</v>
      </c>
      <c r="CV7" s="124"/>
      <c r="CW7" s="147" t="s">
        <v>330</v>
      </c>
      <c r="CX7" s="156" t="s">
        <v>327</v>
      </c>
      <c r="CY7" s="129" t="s">
        <v>331</v>
      </c>
      <c r="CZ7" s="149" t="s">
        <v>332</v>
      </c>
      <c r="DB7" s="147" t="s">
        <v>322</v>
      </c>
      <c r="DC7" s="156" t="s">
        <v>327</v>
      </c>
      <c r="DD7" s="129" t="s">
        <v>328</v>
      </c>
      <c r="DE7" s="149" t="s">
        <v>329</v>
      </c>
      <c r="DF7" s="124"/>
      <c r="DG7" s="147" t="s">
        <v>330</v>
      </c>
      <c r="DH7" s="156" t="s">
        <v>327</v>
      </c>
      <c r="DI7" s="129" t="s">
        <v>331</v>
      </c>
      <c r="DJ7" s="149" t="s">
        <v>332</v>
      </c>
      <c r="DL7" s="147" t="s">
        <v>322</v>
      </c>
      <c r="DM7" s="156" t="s">
        <v>327</v>
      </c>
      <c r="DN7" s="129" t="s">
        <v>328</v>
      </c>
      <c r="DO7" s="149" t="s">
        <v>329</v>
      </c>
      <c r="DP7" s="124"/>
      <c r="DQ7" s="147" t="s">
        <v>330</v>
      </c>
      <c r="DR7" s="156" t="s">
        <v>327</v>
      </c>
      <c r="DS7" s="129" t="s">
        <v>331</v>
      </c>
      <c r="DT7" s="149" t="s">
        <v>332</v>
      </c>
      <c r="DV7" s="147" t="s">
        <v>322</v>
      </c>
      <c r="DW7" s="156" t="s">
        <v>327</v>
      </c>
      <c r="DX7" s="129" t="s">
        <v>328</v>
      </c>
      <c r="DY7" s="149" t="s">
        <v>329</v>
      </c>
      <c r="DZ7" s="124"/>
      <c r="EA7" s="147" t="s">
        <v>330</v>
      </c>
      <c r="EB7" s="156" t="s">
        <v>327</v>
      </c>
      <c r="EC7" s="129" t="s">
        <v>331</v>
      </c>
      <c r="ED7" s="149" t="s">
        <v>332</v>
      </c>
      <c r="EF7" s="147" t="s">
        <v>322</v>
      </c>
      <c r="EG7" s="156" t="s">
        <v>327</v>
      </c>
      <c r="EH7" s="129" t="s">
        <v>328</v>
      </c>
      <c r="EI7" s="149" t="s">
        <v>329</v>
      </c>
      <c r="EJ7" s="124"/>
      <c r="EK7" s="147" t="s">
        <v>330</v>
      </c>
      <c r="EL7" s="156" t="s">
        <v>327</v>
      </c>
      <c r="EM7" s="129" t="s">
        <v>331</v>
      </c>
      <c r="EN7" s="149" t="s">
        <v>332</v>
      </c>
      <c r="EP7" s="147" t="s">
        <v>322</v>
      </c>
      <c r="EQ7" s="156" t="s">
        <v>327</v>
      </c>
      <c r="ER7" s="129" t="s">
        <v>328</v>
      </c>
      <c r="ES7" s="149" t="s">
        <v>329</v>
      </c>
      <c r="ET7" s="124"/>
      <c r="EU7" s="147" t="s">
        <v>330</v>
      </c>
      <c r="EV7" s="156" t="s">
        <v>327</v>
      </c>
      <c r="EW7" s="129" t="s">
        <v>331</v>
      </c>
      <c r="EX7" s="149" t="s">
        <v>332</v>
      </c>
      <c r="EZ7" s="147" t="s">
        <v>322</v>
      </c>
      <c r="FA7" s="156" t="s">
        <v>327</v>
      </c>
      <c r="FB7" s="129" t="s">
        <v>328</v>
      </c>
      <c r="FC7" s="149" t="s">
        <v>329</v>
      </c>
      <c r="FD7" s="124"/>
      <c r="FE7" s="147" t="s">
        <v>330</v>
      </c>
      <c r="FF7" s="156" t="s">
        <v>327</v>
      </c>
      <c r="FG7" s="129" t="s">
        <v>331</v>
      </c>
      <c r="FH7" s="149" t="s">
        <v>332</v>
      </c>
    </row>
    <row r="8" spans="1:164" s="56" customFormat="1">
      <c r="A8" s="67"/>
      <c r="B8" s="67"/>
      <c r="C8" s="72" t="s">
        <v>170</v>
      </c>
      <c r="F8" s="295"/>
      <c r="G8" s="366"/>
      <c r="H8" s="75"/>
      <c r="I8" s="304"/>
      <c r="J8" s="276"/>
      <c r="K8" s="361"/>
      <c r="L8" s="366"/>
      <c r="M8" s="75"/>
      <c r="N8" s="304"/>
      <c r="O8" s="75"/>
      <c r="P8" s="296"/>
      <c r="Q8" s="264"/>
      <c r="R8" s="111"/>
      <c r="S8" s="362"/>
      <c r="T8" s="276"/>
      <c r="U8" s="296"/>
      <c r="V8" s="72"/>
      <c r="W8" s="72"/>
      <c r="X8" s="304"/>
      <c r="Z8" s="296"/>
      <c r="AA8" s="72"/>
      <c r="AB8" s="72"/>
      <c r="AC8" s="304"/>
      <c r="AD8" s="276"/>
      <c r="AE8" s="296"/>
      <c r="AF8" s="72"/>
      <c r="AG8" s="72"/>
      <c r="AH8" s="304"/>
      <c r="AJ8" s="296"/>
      <c r="AK8" s="72"/>
      <c r="AL8" s="72"/>
      <c r="AM8" s="304"/>
      <c r="AN8" s="276"/>
      <c r="AO8" s="296"/>
      <c r="AP8" s="72"/>
      <c r="AQ8" s="72"/>
      <c r="AR8" s="304"/>
      <c r="AT8" s="296"/>
      <c r="AU8" s="72"/>
      <c r="AV8" s="72"/>
      <c r="AW8" s="304"/>
      <c r="AX8" s="276"/>
      <c r="AY8" s="296"/>
      <c r="AZ8" s="72"/>
      <c r="BA8" s="72"/>
      <c r="BB8" s="304"/>
      <c r="BD8" s="296"/>
      <c r="BE8" s="72"/>
      <c r="BF8" s="72"/>
      <c r="BG8" s="304"/>
      <c r="BH8" s="276"/>
      <c r="BI8" s="305"/>
      <c r="BJ8" s="366"/>
      <c r="BK8" s="72"/>
      <c r="BL8" s="304"/>
      <c r="BN8" s="296"/>
      <c r="BO8" s="72"/>
      <c r="BP8" s="72"/>
      <c r="BQ8" s="304"/>
      <c r="BR8" s="276"/>
      <c r="BS8" s="296"/>
      <c r="BT8" s="72"/>
      <c r="BU8" s="72"/>
      <c r="BV8" s="304"/>
      <c r="BX8" s="296"/>
      <c r="BY8" s="72"/>
      <c r="BZ8" s="72"/>
      <c r="CA8" s="304"/>
      <c r="CB8" s="276"/>
      <c r="CC8" s="296"/>
      <c r="CD8" s="72"/>
      <c r="CE8" s="72"/>
      <c r="CF8" s="304"/>
      <c r="CH8" s="296"/>
      <c r="CI8" s="72"/>
      <c r="CJ8" s="72"/>
      <c r="CK8" s="304"/>
      <c r="CL8" s="276"/>
      <c r="CM8" s="296"/>
      <c r="CN8" s="72"/>
      <c r="CO8" s="72"/>
      <c r="CP8" s="304"/>
      <c r="CR8" s="296"/>
      <c r="CS8" s="72"/>
      <c r="CT8" s="72"/>
      <c r="CU8" s="304"/>
      <c r="CV8" s="276"/>
      <c r="CW8" s="296"/>
      <c r="CX8" s="72"/>
      <c r="CY8" s="72"/>
      <c r="CZ8" s="304"/>
      <c r="DB8" s="296"/>
      <c r="DC8" s="72"/>
      <c r="DD8" s="72"/>
      <c r="DE8" s="304"/>
      <c r="DF8" s="276"/>
      <c r="DG8" s="296"/>
      <c r="DH8" s="72"/>
      <c r="DI8" s="72"/>
      <c r="DJ8" s="304"/>
      <c r="DL8" s="296"/>
      <c r="DM8" s="72"/>
      <c r="DN8" s="72"/>
      <c r="DO8" s="304"/>
      <c r="DP8" s="276"/>
      <c r="DQ8" s="296"/>
      <c r="DR8" s="72"/>
      <c r="DS8" s="72"/>
      <c r="DT8" s="304"/>
      <c r="DV8" s="296"/>
      <c r="DW8" s="72"/>
      <c r="DX8" s="72"/>
      <c r="DY8" s="304"/>
      <c r="DZ8" s="276"/>
      <c r="EA8" s="296"/>
      <c r="EB8" s="72"/>
      <c r="EC8" s="72"/>
      <c r="ED8" s="304"/>
      <c r="EF8" s="296"/>
      <c r="EG8" s="72"/>
      <c r="EH8" s="72"/>
      <c r="EI8" s="304"/>
      <c r="EJ8" s="276"/>
      <c r="EK8" s="296"/>
      <c r="EL8" s="72"/>
      <c r="EM8" s="72"/>
      <c r="EN8" s="304"/>
      <c r="EP8" s="296"/>
      <c r="EQ8" s="72"/>
      <c r="ER8" s="72"/>
      <c r="ES8" s="304"/>
      <c r="ET8" s="276"/>
      <c r="EU8" s="296"/>
      <c r="EV8" s="72"/>
      <c r="EW8" s="72"/>
      <c r="EX8" s="304"/>
      <c r="EZ8" s="296"/>
      <c r="FA8" s="72"/>
      <c r="FB8" s="72"/>
      <c r="FC8" s="304"/>
      <c r="FD8" s="276"/>
      <c r="FE8" s="296"/>
      <c r="FF8" s="72"/>
      <c r="FG8" s="72"/>
      <c r="FH8" s="304"/>
    </row>
    <row r="9" spans="1:164" s="56" customFormat="1" outlineLevel="1">
      <c r="A9" s="67"/>
      <c r="B9" s="67"/>
      <c r="C9" s="68" t="s">
        <v>1</v>
      </c>
      <c r="D9" s="68"/>
      <c r="F9" s="296"/>
      <c r="G9" s="72"/>
      <c r="H9" s="72"/>
      <c r="I9" s="304"/>
      <c r="J9" s="276"/>
      <c r="K9" s="305"/>
      <c r="L9" s="72"/>
      <c r="M9" s="72"/>
      <c r="N9" s="304"/>
      <c r="O9" s="75"/>
      <c r="P9" s="296"/>
      <c r="Q9" s="72"/>
      <c r="R9" s="366"/>
      <c r="S9" s="304"/>
      <c r="T9" s="276"/>
      <c r="U9" s="296"/>
      <c r="V9" s="72"/>
      <c r="W9" s="72"/>
      <c r="X9" s="304"/>
      <c r="Z9" s="296"/>
      <c r="AA9" s="72"/>
      <c r="AB9" s="72"/>
      <c r="AC9" s="304"/>
      <c r="AD9" s="276"/>
      <c r="AE9" s="296"/>
      <c r="AF9" s="72"/>
      <c r="AG9" s="72"/>
      <c r="AH9" s="304"/>
      <c r="AJ9" s="296"/>
      <c r="AK9" s="72"/>
      <c r="AL9" s="72"/>
      <c r="AM9" s="304"/>
      <c r="AN9" s="276"/>
      <c r="AO9" s="296"/>
      <c r="AP9" s="72"/>
      <c r="AQ9" s="72"/>
      <c r="AR9" s="304"/>
      <c r="AT9" s="296"/>
      <c r="AU9" s="72"/>
      <c r="AV9" s="72"/>
      <c r="AW9" s="304"/>
      <c r="AX9" s="276"/>
      <c r="AY9" s="296"/>
      <c r="AZ9" s="72"/>
      <c r="BA9" s="72"/>
      <c r="BB9" s="304"/>
      <c r="BD9" s="296"/>
      <c r="BE9" s="72"/>
      <c r="BF9" s="72"/>
      <c r="BG9" s="304"/>
      <c r="BH9" s="276"/>
      <c r="BI9" s="296"/>
      <c r="BJ9" s="72"/>
      <c r="BK9" s="72"/>
      <c r="BL9" s="304"/>
      <c r="BN9" s="296"/>
      <c r="BO9" s="72"/>
      <c r="BP9" s="72"/>
      <c r="BQ9" s="304"/>
      <c r="BR9" s="276"/>
      <c r="BS9" s="296"/>
      <c r="BT9" s="72"/>
      <c r="BU9" s="72"/>
      <c r="BV9" s="304"/>
      <c r="BX9" s="296"/>
      <c r="BY9" s="72"/>
      <c r="BZ9" s="72"/>
      <c r="CA9" s="304"/>
      <c r="CB9" s="276"/>
      <c r="CC9" s="296"/>
      <c r="CD9" s="72"/>
      <c r="CE9" s="72"/>
      <c r="CF9" s="304"/>
      <c r="CH9" s="296"/>
      <c r="CI9" s="72"/>
      <c r="CJ9" s="72"/>
      <c r="CK9" s="304"/>
      <c r="CL9" s="276"/>
      <c r="CM9" s="296"/>
      <c r="CN9" s="72"/>
      <c r="CO9" s="72"/>
      <c r="CP9" s="304"/>
      <c r="CR9" s="296"/>
      <c r="CS9" s="72"/>
      <c r="CT9" s="72"/>
      <c r="CU9" s="304"/>
      <c r="CV9" s="276"/>
      <c r="CW9" s="296"/>
      <c r="CX9" s="72"/>
      <c r="CY9" s="72"/>
      <c r="CZ9" s="304"/>
      <c r="DB9" s="296"/>
      <c r="DC9" s="284"/>
      <c r="DD9" s="72"/>
      <c r="DE9" s="304"/>
      <c r="DF9" s="276"/>
      <c r="DG9" s="285"/>
      <c r="DH9" s="284"/>
      <c r="DI9" s="72"/>
      <c r="DJ9" s="304"/>
      <c r="DL9" s="296"/>
      <c r="DM9" s="284"/>
      <c r="DN9" s="72"/>
      <c r="DO9" s="304"/>
      <c r="DP9" s="276"/>
      <c r="DQ9" s="285"/>
      <c r="DR9" s="284"/>
      <c r="DS9" s="72"/>
      <c r="DT9" s="304"/>
      <c r="DV9" s="296"/>
      <c r="DW9" s="284"/>
      <c r="DX9" s="72"/>
      <c r="DY9" s="304"/>
      <c r="DZ9" s="276"/>
      <c r="EA9" s="285"/>
      <c r="EB9" s="284"/>
      <c r="EC9" s="72"/>
      <c r="ED9" s="304"/>
      <c r="EF9" s="296"/>
      <c r="EG9" s="284"/>
      <c r="EH9" s="72"/>
      <c r="EI9" s="304"/>
      <c r="EJ9" s="276"/>
      <c r="EK9" s="285"/>
      <c r="EL9" s="284"/>
      <c r="EM9" s="72"/>
      <c r="EN9" s="304"/>
      <c r="EP9" s="296"/>
      <c r="EQ9" s="284"/>
      <c r="ER9" s="72"/>
      <c r="ES9" s="304"/>
      <c r="ET9" s="276"/>
      <c r="EU9" s="285"/>
      <c r="EV9" s="284"/>
      <c r="EW9" s="72"/>
      <c r="EX9" s="304"/>
      <c r="EZ9" s="296"/>
      <c r="FA9" s="284"/>
      <c r="FB9" s="72"/>
      <c r="FC9" s="304"/>
      <c r="FD9" s="276"/>
      <c r="FE9" s="285"/>
      <c r="FF9" s="284"/>
      <c r="FG9" s="72"/>
      <c r="FH9" s="304"/>
    </row>
    <row r="10" spans="1:164" s="56" customFormat="1" outlineLevel="1">
      <c r="A10" s="119">
        <v>40000</v>
      </c>
      <c r="B10" s="74">
        <v>40000</v>
      </c>
      <c r="C10" s="68"/>
      <c r="D10" s="56" t="s">
        <v>173</v>
      </c>
      <c r="F10" s="274">
        <v>25852421</v>
      </c>
      <c r="G10" s="211">
        <v>26590476</v>
      </c>
      <c r="H10" s="111">
        <v>738055</v>
      </c>
      <c r="I10" s="275">
        <v>2.854877692112472E-2</v>
      </c>
      <c r="J10" s="276"/>
      <c r="K10" s="274">
        <v>26270514.079999998</v>
      </c>
      <c r="L10" s="211">
        <v>26590476</v>
      </c>
      <c r="M10" s="111">
        <v>319961.92000000179</v>
      </c>
      <c r="N10" s="275">
        <v>1.217950737566997E-2</v>
      </c>
      <c r="O10" s="75"/>
      <c r="P10" s="272">
        <v>25852421</v>
      </c>
      <c r="Q10" s="111">
        <v>26590476</v>
      </c>
      <c r="R10" s="111">
        <v>738055</v>
      </c>
      <c r="S10" s="275">
        <v>2.854877692112472E-2</v>
      </c>
      <c r="T10" s="276"/>
      <c r="U10" s="272">
        <v>26270514.079999998</v>
      </c>
      <c r="V10" s="111">
        <v>26590476</v>
      </c>
      <c r="W10" s="111">
        <v>319961.92000000179</v>
      </c>
      <c r="X10" s="275">
        <v>1.217950737566997E-2</v>
      </c>
      <c r="Z10" s="272">
        <v>0</v>
      </c>
      <c r="AA10" s="111">
        <v>0</v>
      </c>
      <c r="AB10" s="111">
        <v>0</v>
      </c>
      <c r="AC10" s="275">
        <v>0</v>
      </c>
      <c r="AD10" s="276"/>
      <c r="AE10" s="272">
        <v>0</v>
      </c>
      <c r="AF10" s="111">
        <v>0</v>
      </c>
      <c r="AG10" s="111">
        <v>0</v>
      </c>
      <c r="AH10" s="275">
        <v>0</v>
      </c>
      <c r="AJ10" s="272">
        <v>0</v>
      </c>
      <c r="AK10" s="111">
        <v>0</v>
      </c>
      <c r="AL10" s="111">
        <v>0</v>
      </c>
      <c r="AM10" s="275">
        <v>0</v>
      </c>
      <c r="AN10" s="276"/>
      <c r="AO10" s="272">
        <v>0</v>
      </c>
      <c r="AP10" s="111">
        <v>0</v>
      </c>
      <c r="AQ10" s="111">
        <v>0</v>
      </c>
      <c r="AR10" s="275">
        <v>0</v>
      </c>
      <c r="AT10" s="272">
        <v>0</v>
      </c>
      <c r="AU10" s="111">
        <v>0</v>
      </c>
      <c r="AV10" s="111">
        <v>0</v>
      </c>
      <c r="AW10" s="275">
        <v>0</v>
      </c>
      <c r="AX10" s="276"/>
      <c r="AY10" s="272">
        <v>0</v>
      </c>
      <c r="AZ10" s="111">
        <v>0</v>
      </c>
      <c r="BA10" s="111">
        <v>0</v>
      </c>
      <c r="BB10" s="275">
        <v>0</v>
      </c>
      <c r="BD10" s="272">
        <v>0</v>
      </c>
      <c r="BE10" s="111">
        <v>0</v>
      </c>
      <c r="BF10" s="111">
        <v>0</v>
      </c>
      <c r="BG10" s="275">
        <v>0</v>
      </c>
      <c r="BH10" s="276"/>
      <c r="BI10" s="272">
        <v>0</v>
      </c>
      <c r="BJ10" s="111">
        <v>0</v>
      </c>
      <c r="BK10" s="111">
        <v>0</v>
      </c>
      <c r="BL10" s="275">
        <v>0</v>
      </c>
      <c r="BN10" s="272">
        <v>0</v>
      </c>
      <c r="BO10" s="111">
        <v>0</v>
      </c>
      <c r="BP10" s="111">
        <v>0</v>
      </c>
      <c r="BQ10" s="275">
        <v>0</v>
      </c>
      <c r="BR10" s="276"/>
      <c r="BS10" s="272">
        <v>0</v>
      </c>
      <c r="BT10" s="111">
        <v>0</v>
      </c>
      <c r="BU10" s="111">
        <v>0</v>
      </c>
      <c r="BV10" s="275">
        <v>0</v>
      </c>
      <c r="BX10" s="272">
        <v>0</v>
      </c>
      <c r="BY10" s="111">
        <v>0</v>
      </c>
      <c r="BZ10" s="111">
        <v>0</v>
      </c>
      <c r="CA10" s="275">
        <v>0</v>
      </c>
      <c r="CB10" s="276"/>
      <c r="CC10" s="272">
        <v>0</v>
      </c>
      <c r="CD10" s="111">
        <v>0</v>
      </c>
      <c r="CE10" s="111">
        <v>0</v>
      </c>
      <c r="CF10" s="275">
        <v>0</v>
      </c>
      <c r="CH10" s="272">
        <v>0</v>
      </c>
      <c r="CI10" s="111">
        <v>0</v>
      </c>
      <c r="CJ10" s="111">
        <v>0</v>
      </c>
      <c r="CK10" s="275">
        <v>0</v>
      </c>
      <c r="CL10" s="276"/>
      <c r="CM10" s="272">
        <v>0</v>
      </c>
      <c r="CN10" s="111">
        <v>0</v>
      </c>
      <c r="CO10" s="111">
        <v>0</v>
      </c>
      <c r="CP10" s="275">
        <v>0</v>
      </c>
      <c r="CR10" s="272">
        <v>0</v>
      </c>
      <c r="CS10" s="111">
        <v>0</v>
      </c>
      <c r="CT10" s="111">
        <v>0</v>
      </c>
      <c r="CU10" s="275">
        <v>0</v>
      </c>
      <c r="CV10" s="276"/>
      <c r="CW10" s="272">
        <v>0</v>
      </c>
      <c r="CX10" s="111">
        <v>0</v>
      </c>
      <c r="CY10" s="111">
        <v>0</v>
      </c>
      <c r="CZ10" s="275">
        <v>0</v>
      </c>
      <c r="DB10" s="272">
        <v>0</v>
      </c>
      <c r="DC10" s="111">
        <v>0</v>
      </c>
      <c r="DD10" s="111">
        <v>0</v>
      </c>
      <c r="DE10" s="275">
        <v>0</v>
      </c>
      <c r="DF10" s="276"/>
      <c r="DG10" s="272">
        <v>0</v>
      </c>
      <c r="DH10" s="111">
        <v>0</v>
      </c>
      <c r="DI10" s="111">
        <v>0</v>
      </c>
      <c r="DJ10" s="275">
        <v>0</v>
      </c>
      <c r="DL10" s="272">
        <v>0</v>
      </c>
      <c r="DM10" s="111">
        <v>0</v>
      </c>
      <c r="DN10" s="111">
        <v>0</v>
      </c>
      <c r="DO10" s="275">
        <v>0</v>
      </c>
      <c r="DP10" s="276"/>
      <c r="DQ10" s="272">
        <v>0</v>
      </c>
      <c r="DR10" s="111">
        <v>0</v>
      </c>
      <c r="DS10" s="111">
        <v>0</v>
      </c>
      <c r="DT10" s="275">
        <v>0</v>
      </c>
      <c r="DV10" s="272">
        <v>0</v>
      </c>
      <c r="DW10" s="111">
        <v>0</v>
      </c>
      <c r="DX10" s="111">
        <v>0</v>
      </c>
      <c r="DY10" s="275">
        <v>0</v>
      </c>
      <c r="DZ10" s="276"/>
      <c r="EA10" s="272">
        <v>0</v>
      </c>
      <c r="EB10" s="111">
        <v>0</v>
      </c>
      <c r="EC10" s="111">
        <v>0</v>
      </c>
      <c r="ED10" s="275">
        <v>0</v>
      </c>
      <c r="EF10" s="272">
        <v>0</v>
      </c>
      <c r="EG10" s="111">
        <v>0</v>
      </c>
      <c r="EH10" s="111">
        <v>0</v>
      </c>
      <c r="EI10" s="275">
        <v>0</v>
      </c>
      <c r="EJ10" s="276"/>
      <c r="EK10" s="272">
        <v>0</v>
      </c>
      <c r="EL10" s="111">
        <v>0</v>
      </c>
      <c r="EM10" s="111">
        <v>0</v>
      </c>
      <c r="EN10" s="275">
        <v>0</v>
      </c>
      <c r="EP10" s="272">
        <v>0</v>
      </c>
      <c r="EQ10" s="111">
        <v>0</v>
      </c>
      <c r="ER10" s="111">
        <v>0</v>
      </c>
      <c r="ES10" s="275">
        <v>0</v>
      </c>
      <c r="ET10" s="276"/>
      <c r="EU10" s="272">
        <v>0</v>
      </c>
      <c r="EV10" s="111">
        <v>0</v>
      </c>
      <c r="EW10" s="111">
        <v>0</v>
      </c>
      <c r="EX10" s="275">
        <v>0</v>
      </c>
      <c r="EZ10" s="272">
        <v>0</v>
      </c>
      <c r="FA10" s="111">
        <v>0</v>
      </c>
      <c r="FB10" s="111">
        <v>0</v>
      </c>
      <c r="FC10" s="275">
        <v>0</v>
      </c>
      <c r="FD10" s="276"/>
      <c r="FE10" s="272">
        <v>0</v>
      </c>
      <c r="FF10" s="111">
        <v>0</v>
      </c>
      <c r="FG10" s="111">
        <v>0</v>
      </c>
      <c r="FH10" s="275">
        <v>0</v>
      </c>
    </row>
    <row r="11" spans="1:164" s="56" customFormat="1" outlineLevel="1">
      <c r="A11" s="119">
        <v>40100</v>
      </c>
      <c r="B11" s="74">
        <v>40100</v>
      </c>
      <c r="C11" s="68"/>
      <c r="D11" s="56" t="s">
        <v>174</v>
      </c>
      <c r="F11" s="274">
        <v>381279</v>
      </c>
      <c r="G11" s="211">
        <v>331434</v>
      </c>
      <c r="H11" s="111">
        <v>-49845</v>
      </c>
      <c r="I11" s="275">
        <v>-0.13073103947503009</v>
      </c>
      <c r="J11" s="276"/>
      <c r="K11" s="274">
        <v>321450.83</v>
      </c>
      <c r="L11" s="211">
        <v>331434</v>
      </c>
      <c r="M11" s="111">
        <v>9983.1699999999837</v>
      </c>
      <c r="N11" s="275">
        <v>3.1056600476035427E-2</v>
      </c>
      <c r="O11" s="75"/>
      <c r="P11" s="272">
        <v>381279</v>
      </c>
      <c r="Q11" s="111">
        <v>331434</v>
      </c>
      <c r="R11" s="111">
        <v>-49845</v>
      </c>
      <c r="S11" s="275">
        <v>-0.13073103947503009</v>
      </c>
      <c r="T11" s="276"/>
      <c r="U11" s="272">
        <v>321450.83</v>
      </c>
      <c r="V11" s="111">
        <v>331434</v>
      </c>
      <c r="W11" s="111">
        <v>9983.1699999999837</v>
      </c>
      <c r="X11" s="275">
        <v>3.1056600476035427E-2</v>
      </c>
      <c r="Z11" s="272">
        <v>0</v>
      </c>
      <c r="AA11" s="302">
        <v>0</v>
      </c>
      <c r="AB11" s="111">
        <v>0</v>
      </c>
      <c r="AC11" s="275">
        <v>0</v>
      </c>
      <c r="AD11" s="276"/>
      <c r="AE11" s="272">
        <v>0</v>
      </c>
      <c r="AF11" s="111">
        <v>0</v>
      </c>
      <c r="AG11" s="111">
        <v>0</v>
      </c>
      <c r="AH11" s="275">
        <v>0</v>
      </c>
      <c r="AJ11" s="272">
        <v>0</v>
      </c>
      <c r="AK11" s="302">
        <v>0</v>
      </c>
      <c r="AL11" s="111">
        <v>0</v>
      </c>
      <c r="AM11" s="275">
        <v>0</v>
      </c>
      <c r="AN11" s="276"/>
      <c r="AO11" s="272">
        <v>0</v>
      </c>
      <c r="AP11" s="111">
        <v>0</v>
      </c>
      <c r="AQ11" s="111">
        <v>0</v>
      </c>
      <c r="AR11" s="275">
        <v>0</v>
      </c>
      <c r="AT11" s="272">
        <v>0</v>
      </c>
      <c r="AU11" s="302">
        <v>0</v>
      </c>
      <c r="AV11" s="111">
        <v>0</v>
      </c>
      <c r="AW11" s="275">
        <v>0</v>
      </c>
      <c r="AX11" s="276"/>
      <c r="AY11" s="272">
        <v>0</v>
      </c>
      <c r="AZ11" s="111">
        <v>0</v>
      </c>
      <c r="BA11" s="111">
        <v>0</v>
      </c>
      <c r="BB11" s="275">
        <v>0</v>
      </c>
      <c r="BD11" s="272">
        <v>0</v>
      </c>
      <c r="BE11" s="111">
        <v>0</v>
      </c>
      <c r="BF11" s="111">
        <v>0</v>
      </c>
      <c r="BG11" s="275">
        <v>0</v>
      </c>
      <c r="BH11" s="276"/>
      <c r="BI11" s="272">
        <v>0</v>
      </c>
      <c r="BJ11" s="111">
        <v>0</v>
      </c>
      <c r="BK11" s="111">
        <v>0</v>
      </c>
      <c r="BL11" s="275">
        <v>0</v>
      </c>
      <c r="BN11" s="272">
        <v>0</v>
      </c>
      <c r="BO11" s="111">
        <v>0</v>
      </c>
      <c r="BP11" s="111">
        <v>0</v>
      </c>
      <c r="BQ11" s="275">
        <v>0</v>
      </c>
      <c r="BR11" s="276"/>
      <c r="BS11" s="272">
        <v>0</v>
      </c>
      <c r="BT11" s="111">
        <v>0</v>
      </c>
      <c r="BU11" s="111">
        <v>0</v>
      </c>
      <c r="BV11" s="275">
        <v>0</v>
      </c>
      <c r="BX11" s="272">
        <v>0</v>
      </c>
      <c r="BY11" s="111">
        <v>0</v>
      </c>
      <c r="BZ11" s="111">
        <v>0</v>
      </c>
      <c r="CA11" s="275">
        <v>0</v>
      </c>
      <c r="CB11" s="276"/>
      <c r="CC11" s="272">
        <v>0</v>
      </c>
      <c r="CD11" s="111">
        <v>0</v>
      </c>
      <c r="CE11" s="111">
        <v>0</v>
      </c>
      <c r="CF11" s="275">
        <v>0</v>
      </c>
      <c r="CH11" s="272">
        <v>0</v>
      </c>
      <c r="CI11" s="111">
        <v>0</v>
      </c>
      <c r="CJ11" s="111">
        <v>0</v>
      </c>
      <c r="CK11" s="275">
        <v>0</v>
      </c>
      <c r="CL11" s="276"/>
      <c r="CM11" s="272">
        <v>0</v>
      </c>
      <c r="CN11" s="111">
        <v>0</v>
      </c>
      <c r="CO11" s="111">
        <v>0</v>
      </c>
      <c r="CP11" s="275">
        <v>0</v>
      </c>
      <c r="CR11" s="272">
        <v>0</v>
      </c>
      <c r="CS11" s="111">
        <v>0</v>
      </c>
      <c r="CT11" s="111">
        <v>0</v>
      </c>
      <c r="CU11" s="275">
        <v>0</v>
      </c>
      <c r="CV11" s="276"/>
      <c r="CW11" s="272">
        <v>0</v>
      </c>
      <c r="CX11" s="111">
        <v>0</v>
      </c>
      <c r="CY11" s="111">
        <v>0</v>
      </c>
      <c r="CZ11" s="275">
        <v>0</v>
      </c>
      <c r="DB11" s="272">
        <v>0</v>
      </c>
      <c r="DC11" s="111">
        <v>0</v>
      </c>
      <c r="DD11" s="111">
        <v>0</v>
      </c>
      <c r="DE11" s="275">
        <v>0</v>
      </c>
      <c r="DF11" s="276"/>
      <c r="DG11" s="272">
        <v>0</v>
      </c>
      <c r="DH11" s="111">
        <v>0</v>
      </c>
      <c r="DI11" s="111">
        <v>0</v>
      </c>
      <c r="DJ11" s="275">
        <v>0</v>
      </c>
      <c r="DL11" s="272">
        <v>0</v>
      </c>
      <c r="DM11" s="111">
        <v>0</v>
      </c>
      <c r="DN11" s="111">
        <v>0</v>
      </c>
      <c r="DO11" s="275">
        <v>0</v>
      </c>
      <c r="DP11" s="276"/>
      <c r="DQ11" s="272">
        <v>0</v>
      </c>
      <c r="DR11" s="111">
        <v>0</v>
      </c>
      <c r="DS11" s="111">
        <v>0</v>
      </c>
      <c r="DT11" s="275">
        <v>0</v>
      </c>
      <c r="DV11" s="272">
        <v>0</v>
      </c>
      <c r="DW11" s="111">
        <v>0</v>
      </c>
      <c r="DX11" s="111">
        <v>0</v>
      </c>
      <c r="DY11" s="275">
        <v>0</v>
      </c>
      <c r="DZ11" s="276"/>
      <c r="EA11" s="272">
        <v>0</v>
      </c>
      <c r="EB11" s="111">
        <v>0</v>
      </c>
      <c r="EC11" s="111">
        <v>0</v>
      </c>
      <c r="ED11" s="275">
        <v>0</v>
      </c>
      <c r="EF11" s="272">
        <v>0</v>
      </c>
      <c r="EG11" s="111">
        <v>0</v>
      </c>
      <c r="EH11" s="111">
        <v>0</v>
      </c>
      <c r="EI11" s="275">
        <v>0</v>
      </c>
      <c r="EJ11" s="276"/>
      <c r="EK11" s="272">
        <v>0</v>
      </c>
      <c r="EL11" s="111">
        <v>0</v>
      </c>
      <c r="EM11" s="111">
        <v>0</v>
      </c>
      <c r="EN11" s="275">
        <v>0</v>
      </c>
      <c r="EP11" s="272">
        <v>0</v>
      </c>
      <c r="EQ11" s="111">
        <v>0</v>
      </c>
      <c r="ER11" s="111">
        <v>0</v>
      </c>
      <c r="ES11" s="275">
        <v>0</v>
      </c>
      <c r="ET11" s="276"/>
      <c r="EU11" s="272">
        <v>0</v>
      </c>
      <c r="EV11" s="111">
        <v>0</v>
      </c>
      <c r="EW11" s="111">
        <v>0</v>
      </c>
      <c r="EX11" s="275">
        <v>0</v>
      </c>
      <c r="EZ11" s="272">
        <v>0</v>
      </c>
      <c r="FA11" s="111">
        <v>0</v>
      </c>
      <c r="FB11" s="111">
        <v>0</v>
      </c>
      <c r="FC11" s="275">
        <v>0</v>
      </c>
      <c r="FD11" s="276"/>
      <c r="FE11" s="272">
        <v>0</v>
      </c>
      <c r="FF11" s="111">
        <v>0</v>
      </c>
      <c r="FG11" s="111">
        <v>0</v>
      </c>
      <c r="FH11" s="275">
        <v>0</v>
      </c>
    </row>
    <row r="12" spans="1:164" s="56" customFormat="1" outlineLevel="1">
      <c r="A12" s="119">
        <v>40200</v>
      </c>
      <c r="B12" s="74">
        <v>40200</v>
      </c>
      <c r="C12" s="68"/>
      <c r="D12" s="56" t="s">
        <v>175</v>
      </c>
      <c r="F12" s="274">
        <v>306912</v>
      </c>
      <c r="G12" s="211">
        <v>263129</v>
      </c>
      <c r="H12" s="111">
        <v>-43783</v>
      </c>
      <c r="I12" s="275">
        <v>-0.14265652695235118</v>
      </c>
      <c r="J12" s="276"/>
      <c r="K12" s="274">
        <v>229564.78</v>
      </c>
      <c r="L12" s="211">
        <v>263129</v>
      </c>
      <c r="M12" s="111">
        <v>33564.22</v>
      </c>
      <c r="N12" s="275">
        <v>0.14620805508580192</v>
      </c>
      <c r="O12" s="75"/>
      <c r="P12" s="272">
        <v>306912</v>
      </c>
      <c r="Q12" s="111">
        <v>263129</v>
      </c>
      <c r="R12" s="111">
        <v>-43783</v>
      </c>
      <c r="S12" s="275">
        <v>-0.14265652695235118</v>
      </c>
      <c r="T12" s="276"/>
      <c r="U12" s="272">
        <v>229564.78</v>
      </c>
      <c r="V12" s="111">
        <v>263129</v>
      </c>
      <c r="W12" s="111">
        <v>33564.22</v>
      </c>
      <c r="X12" s="275">
        <v>0.14620805508580192</v>
      </c>
      <c r="Z12" s="272">
        <v>0</v>
      </c>
      <c r="AA12" s="111">
        <v>0</v>
      </c>
      <c r="AB12" s="111">
        <v>0</v>
      </c>
      <c r="AC12" s="275">
        <v>0</v>
      </c>
      <c r="AD12" s="276"/>
      <c r="AE12" s="272">
        <v>0</v>
      </c>
      <c r="AF12" s="111">
        <v>0</v>
      </c>
      <c r="AG12" s="111">
        <v>0</v>
      </c>
      <c r="AH12" s="275">
        <v>0</v>
      </c>
      <c r="AJ12" s="272">
        <v>0</v>
      </c>
      <c r="AK12" s="111">
        <v>0</v>
      </c>
      <c r="AL12" s="111">
        <v>0</v>
      </c>
      <c r="AM12" s="275">
        <v>0</v>
      </c>
      <c r="AN12" s="276"/>
      <c r="AO12" s="272">
        <v>0</v>
      </c>
      <c r="AP12" s="111">
        <v>0</v>
      </c>
      <c r="AQ12" s="111">
        <v>0</v>
      </c>
      <c r="AR12" s="275">
        <v>0</v>
      </c>
      <c r="AT12" s="272">
        <v>0</v>
      </c>
      <c r="AU12" s="111">
        <v>0</v>
      </c>
      <c r="AV12" s="111">
        <v>0</v>
      </c>
      <c r="AW12" s="275">
        <v>0</v>
      </c>
      <c r="AX12" s="276"/>
      <c r="AY12" s="272">
        <v>0</v>
      </c>
      <c r="AZ12" s="111">
        <v>0</v>
      </c>
      <c r="BA12" s="111">
        <v>0</v>
      </c>
      <c r="BB12" s="275">
        <v>0</v>
      </c>
      <c r="BD12" s="272">
        <v>0</v>
      </c>
      <c r="BE12" s="111">
        <v>0</v>
      </c>
      <c r="BF12" s="111">
        <v>0</v>
      </c>
      <c r="BG12" s="275">
        <v>0</v>
      </c>
      <c r="BH12" s="276"/>
      <c r="BI12" s="272">
        <v>0</v>
      </c>
      <c r="BJ12" s="111">
        <v>0</v>
      </c>
      <c r="BK12" s="111">
        <v>0</v>
      </c>
      <c r="BL12" s="275">
        <v>0</v>
      </c>
      <c r="BN12" s="272">
        <v>0</v>
      </c>
      <c r="BO12" s="111">
        <v>0</v>
      </c>
      <c r="BP12" s="111">
        <v>0</v>
      </c>
      <c r="BQ12" s="275">
        <v>0</v>
      </c>
      <c r="BR12" s="276"/>
      <c r="BS12" s="272">
        <v>0</v>
      </c>
      <c r="BT12" s="111">
        <v>0</v>
      </c>
      <c r="BU12" s="111">
        <v>0</v>
      </c>
      <c r="BV12" s="275">
        <v>0</v>
      </c>
      <c r="BX12" s="272">
        <v>0</v>
      </c>
      <c r="BY12" s="111">
        <v>0</v>
      </c>
      <c r="BZ12" s="111">
        <v>0</v>
      </c>
      <c r="CA12" s="275">
        <v>0</v>
      </c>
      <c r="CB12" s="276"/>
      <c r="CC12" s="272">
        <v>0</v>
      </c>
      <c r="CD12" s="111">
        <v>0</v>
      </c>
      <c r="CE12" s="111">
        <v>0</v>
      </c>
      <c r="CF12" s="275">
        <v>0</v>
      </c>
      <c r="CH12" s="272">
        <v>0</v>
      </c>
      <c r="CI12" s="111">
        <v>0</v>
      </c>
      <c r="CJ12" s="111">
        <v>0</v>
      </c>
      <c r="CK12" s="275">
        <v>0</v>
      </c>
      <c r="CL12" s="276"/>
      <c r="CM12" s="272">
        <v>0</v>
      </c>
      <c r="CN12" s="111">
        <v>0</v>
      </c>
      <c r="CO12" s="111">
        <v>0</v>
      </c>
      <c r="CP12" s="275">
        <v>0</v>
      </c>
      <c r="CR12" s="272">
        <v>0</v>
      </c>
      <c r="CS12" s="111">
        <v>0</v>
      </c>
      <c r="CT12" s="111">
        <v>0</v>
      </c>
      <c r="CU12" s="275">
        <v>0</v>
      </c>
      <c r="CV12" s="276"/>
      <c r="CW12" s="272">
        <v>0</v>
      </c>
      <c r="CX12" s="111">
        <v>0</v>
      </c>
      <c r="CY12" s="111">
        <v>0</v>
      </c>
      <c r="CZ12" s="275">
        <v>0</v>
      </c>
      <c r="DB12" s="272">
        <v>0</v>
      </c>
      <c r="DC12" s="111">
        <v>0</v>
      </c>
      <c r="DD12" s="111">
        <v>0</v>
      </c>
      <c r="DE12" s="275">
        <v>0</v>
      </c>
      <c r="DF12" s="276"/>
      <c r="DG12" s="272">
        <v>0</v>
      </c>
      <c r="DH12" s="111">
        <v>0</v>
      </c>
      <c r="DI12" s="111">
        <v>0</v>
      </c>
      <c r="DJ12" s="275">
        <v>0</v>
      </c>
      <c r="DL12" s="272">
        <v>0</v>
      </c>
      <c r="DM12" s="111">
        <v>0</v>
      </c>
      <c r="DN12" s="111">
        <v>0</v>
      </c>
      <c r="DO12" s="275">
        <v>0</v>
      </c>
      <c r="DP12" s="276"/>
      <c r="DQ12" s="272">
        <v>0</v>
      </c>
      <c r="DR12" s="111">
        <v>0</v>
      </c>
      <c r="DS12" s="111">
        <v>0</v>
      </c>
      <c r="DT12" s="275">
        <v>0</v>
      </c>
      <c r="DV12" s="272">
        <v>0</v>
      </c>
      <c r="DW12" s="111">
        <v>0</v>
      </c>
      <c r="DX12" s="111">
        <v>0</v>
      </c>
      <c r="DY12" s="275">
        <v>0</v>
      </c>
      <c r="DZ12" s="276"/>
      <c r="EA12" s="272">
        <v>0</v>
      </c>
      <c r="EB12" s="111">
        <v>0</v>
      </c>
      <c r="EC12" s="111">
        <v>0</v>
      </c>
      <c r="ED12" s="275">
        <v>0</v>
      </c>
      <c r="EF12" s="272">
        <v>0</v>
      </c>
      <c r="EG12" s="111">
        <v>0</v>
      </c>
      <c r="EH12" s="111">
        <v>0</v>
      </c>
      <c r="EI12" s="275">
        <v>0</v>
      </c>
      <c r="EJ12" s="276"/>
      <c r="EK12" s="272">
        <v>0</v>
      </c>
      <c r="EL12" s="111">
        <v>0</v>
      </c>
      <c r="EM12" s="111">
        <v>0</v>
      </c>
      <c r="EN12" s="275">
        <v>0</v>
      </c>
      <c r="EP12" s="272">
        <v>0</v>
      </c>
      <c r="EQ12" s="111">
        <v>0</v>
      </c>
      <c r="ER12" s="111">
        <v>0</v>
      </c>
      <c r="ES12" s="275">
        <v>0</v>
      </c>
      <c r="ET12" s="276"/>
      <c r="EU12" s="272">
        <v>0</v>
      </c>
      <c r="EV12" s="111">
        <v>0</v>
      </c>
      <c r="EW12" s="111">
        <v>0</v>
      </c>
      <c r="EX12" s="275">
        <v>0</v>
      </c>
      <c r="EZ12" s="272">
        <v>0</v>
      </c>
      <c r="FA12" s="111">
        <v>0</v>
      </c>
      <c r="FB12" s="111">
        <v>0</v>
      </c>
      <c r="FC12" s="275">
        <v>0</v>
      </c>
      <c r="FD12" s="276"/>
      <c r="FE12" s="272">
        <v>0</v>
      </c>
      <c r="FF12" s="111">
        <v>0</v>
      </c>
      <c r="FG12" s="111">
        <v>0</v>
      </c>
      <c r="FH12" s="275">
        <v>0</v>
      </c>
    </row>
    <row r="13" spans="1:164" s="56" customFormat="1" outlineLevel="1">
      <c r="A13" s="119">
        <v>41100</v>
      </c>
      <c r="B13" s="74">
        <v>41100</v>
      </c>
      <c r="C13" s="68"/>
      <c r="D13" s="56" t="s">
        <v>49</v>
      </c>
      <c r="F13" s="274">
        <v>18000</v>
      </c>
      <c r="G13" s="211">
        <v>18000</v>
      </c>
      <c r="H13" s="111">
        <v>0</v>
      </c>
      <c r="I13" s="275" t="s">
        <v>362</v>
      </c>
      <c r="J13" s="276"/>
      <c r="K13" s="274">
        <v>26983.21</v>
      </c>
      <c r="L13" s="211">
        <v>18000</v>
      </c>
      <c r="M13" s="111">
        <v>-8983.2099999999991</v>
      </c>
      <c r="N13" s="275">
        <v>-0.33291850747186857</v>
      </c>
      <c r="O13" s="75"/>
      <c r="P13" s="272">
        <v>18000</v>
      </c>
      <c r="Q13" s="111">
        <v>18000</v>
      </c>
      <c r="R13" s="111">
        <v>0</v>
      </c>
      <c r="S13" s="275" t="s">
        <v>362</v>
      </c>
      <c r="T13" s="276"/>
      <c r="U13" s="272">
        <v>26983.21</v>
      </c>
      <c r="V13" s="111">
        <v>18000</v>
      </c>
      <c r="W13" s="111">
        <v>-8983.2099999999991</v>
      </c>
      <c r="X13" s="275">
        <v>-0.33291850747186857</v>
      </c>
      <c r="Z13" s="272">
        <v>0</v>
      </c>
      <c r="AA13" s="111">
        <v>0</v>
      </c>
      <c r="AB13" s="111">
        <v>0</v>
      </c>
      <c r="AC13" s="275">
        <v>0</v>
      </c>
      <c r="AD13" s="276"/>
      <c r="AE13" s="272">
        <v>0</v>
      </c>
      <c r="AF13" s="111">
        <v>0</v>
      </c>
      <c r="AG13" s="111">
        <v>0</v>
      </c>
      <c r="AH13" s="275">
        <v>0</v>
      </c>
      <c r="AJ13" s="272">
        <v>0</v>
      </c>
      <c r="AK13" s="111">
        <v>0</v>
      </c>
      <c r="AL13" s="111">
        <v>0</v>
      </c>
      <c r="AM13" s="275">
        <v>0</v>
      </c>
      <c r="AN13" s="276"/>
      <c r="AO13" s="272">
        <v>0</v>
      </c>
      <c r="AP13" s="111">
        <v>0</v>
      </c>
      <c r="AQ13" s="111">
        <v>0</v>
      </c>
      <c r="AR13" s="275">
        <v>0</v>
      </c>
      <c r="AT13" s="272">
        <v>0</v>
      </c>
      <c r="AU13" s="111">
        <v>0</v>
      </c>
      <c r="AV13" s="111">
        <v>0</v>
      </c>
      <c r="AW13" s="275">
        <v>0</v>
      </c>
      <c r="AX13" s="276"/>
      <c r="AY13" s="272">
        <v>0</v>
      </c>
      <c r="AZ13" s="111">
        <v>0</v>
      </c>
      <c r="BA13" s="111">
        <v>0</v>
      </c>
      <c r="BB13" s="275">
        <v>0</v>
      </c>
      <c r="BD13" s="272">
        <v>0</v>
      </c>
      <c r="BE13" s="111">
        <v>0</v>
      </c>
      <c r="BF13" s="111">
        <v>0</v>
      </c>
      <c r="BG13" s="275">
        <v>0</v>
      </c>
      <c r="BH13" s="276"/>
      <c r="BI13" s="272">
        <v>0</v>
      </c>
      <c r="BJ13" s="111">
        <v>0</v>
      </c>
      <c r="BK13" s="111">
        <v>0</v>
      </c>
      <c r="BL13" s="275">
        <v>0</v>
      </c>
      <c r="BN13" s="272">
        <v>0</v>
      </c>
      <c r="BO13" s="111">
        <v>0</v>
      </c>
      <c r="BP13" s="111">
        <v>0</v>
      </c>
      <c r="BQ13" s="275">
        <v>0</v>
      </c>
      <c r="BR13" s="276"/>
      <c r="BS13" s="272">
        <v>0</v>
      </c>
      <c r="BT13" s="111">
        <v>0</v>
      </c>
      <c r="BU13" s="111">
        <v>0</v>
      </c>
      <c r="BV13" s="275">
        <v>0</v>
      </c>
      <c r="BX13" s="272">
        <v>0</v>
      </c>
      <c r="BY13" s="111">
        <v>0</v>
      </c>
      <c r="BZ13" s="111">
        <v>0</v>
      </c>
      <c r="CA13" s="275">
        <v>0</v>
      </c>
      <c r="CB13" s="276"/>
      <c r="CC13" s="272">
        <v>0</v>
      </c>
      <c r="CD13" s="111">
        <v>0</v>
      </c>
      <c r="CE13" s="111">
        <v>0</v>
      </c>
      <c r="CF13" s="275">
        <v>0</v>
      </c>
      <c r="CH13" s="272">
        <v>0</v>
      </c>
      <c r="CI13" s="111">
        <v>0</v>
      </c>
      <c r="CJ13" s="111">
        <v>0</v>
      </c>
      <c r="CK13" s="275">
        <v>0</v>
      </c>
      <c r="CL13" s="276"/>
      <c r="CM13" s="272">
        <v>0</v>
      </c>
      <c r="CN13" s="111">
        <v>0</v>
      </c>
      <c r="CO13" s="111">
        <v>0</v>
      </c>
      <c r="CP13" s="275">
        <v>0</v>
      </c>
      <c r="CR13" s="272">
        <v>0</v>
      </c>
      <c r="CS13" s="111">
        <v>0</v>
      </c>
      <c r="CT13" s="111">
        <v>0</v>
      </c>
      <c r="CU13" s="275">
        <v>0</v>
      </c>
      <c r="CV13" s="276"/>
      <c r="CW13" s="272">
        <v>0</v>
      </c>
      <c r="CX13" s="111">
        <v>0</v>
      </c>
      <c r="CY13" s="111">
        <v>0</v>
      </c>
      <c r="CZ13" s="275">
        <v>0</v>
      </c>
      <c r="DB13" s="272">
        <v>0</v>
      </c>
      <c r="DC13" s="111">
        <v>0</v>
      </c>
      <c r="DD13" s="111">
        <v>0</v>
      </c>
      <c r="DE13" s="275">
        <v>0</v>
      </c>
      <c r="DF13" s="276"/>
      <c r="DG13" s="272">
        <v>0</v>
      </c>
      <c r="DH13" s="111">
        <v>0</v>
      </c>
      <c r="DI13" s="111">
        <v>0</v>
      </c>
      <c r="DJ13" s="275">
        <v>0</v>
      </c>
      <c r="DL13" s="272">
        <v>0</v>
      </c>
      <c r="DM13" s="111">
        <v>0</v>
      </c>
      <c r="DN13" s="111">
        <v>0</v>
      </c>
      <c r="DO13" s="275">
        <v>0</v>
      </c>
      <c r="DP13" s="276"/>
      <c r="DQ13" s="272">
        <v>0</v>
      </c>
      <c r="DR13" s="111">
        <v>0</v>
      </c>
      <c r="DS13" s="111">
        <v>0</v>
      </c>
      <c r="DT13" s="275">
        <v>0</v>
      </c>
      <c r="DV13" s="272">
        <v>0</v>
      </c>
      <c r="DW13" s="111">
        <v>0</v>
      </c>
      <c r="DX13" s="111">
        <v>0</v>
      </c>
      <c r="DY13" s="275">
        <v>0</v>
      </c>
      <c r="DZ13" s="276"/>
      <c r="EA13" s="272">
        <v>0</v>
      </c>
      <c r="EB13" s="111">
        <v>0</v>
      </c>
      <c r="EC13" s="111">
        <v>0</v>
      </c>
      <c r="ED13" s="275">
        <v>0</v>
      </c>
      <c r="EF13" s="272">
        <v>0</v>
      </c>
      <c r="EG13" s="111">
        <v>0</v>
      </c>
      <c r="EH13" s="111">
        <v>0</v>
      </c>
      <c r="EI13" s="275">
        <v>0</v>
      </c>
      <c r="EJ13" s="276"/>
      <c r="EK13" s="272">
        <v>0</v>
      </c>
      <c r="EL13" s="111">
        <v>0</v>
      </c>
      <c r="EM13" s="111">
        <v>0</v>
      </c>
      <c r="EN13" s="275">
        <v>0</v>
      </c>
      <c r="EP13" s="272">
        <v>0</v>
      </c>
      <c r="EQ13" s="111">
        <v>0</v>
      </c>
      <c r="ER13" s="111">
        <v>0</v>
      </c>
      <c r="ES13" s="275">
        <v>0</v>
      </c>
      <c r="ET13" s="276"/>
      <c r="EU13" s="272">
        <v>0</v>
      </c>
      <c r="EV13" s="111">
        <v>0</v>
      </c>
      <c r="EW13" s="111">
        <v>0</v>
      </c>
      <c r="EX13" s="275">
        <v>0</v>
      </c>
      <c r="EZ13" s="272">
        <v>0</v>
      </c>
      <c r="FA13" s="111">
        <v>0</v>
      </c>
      <c r="FB13" s="111">
        <v>0</v>
      </c>
      <c r="FC13" s="275">
        <v>0</v>
      </c>
      <c r="FD13" s="276"/>
      <c r="FE13" s="272">
        <v>0</v>
      </c>
      <c r="FF13" s="111">
        <v>0</v>
      </c>
      <c r="FG13" s="111">
        <v>0</v>
      </c>
      <c r="FH13" s="275">
        <v>0</v>
      </c>
    </row>
    <row r="14" spans="1:164" s="56" customFormat="1" outlineLevel="1">
      <c r="A14" s="119">
        <v>41200</v>
      </c>
      <c r="B14" s="74">
        <v>41200</v>
      </c>
      <c r="C14" s="68"/>
      <c r="D14" s="56" t="s">
        <v>50</v>
      </c>
      <c r="F14" s="274">
        <v>0</v>
      </c>
      <c r="G14" s="211">
        <v>0</v>
      </c>
      <c r="H14" s="111">
        <v>0</v>
      </c>
      <c r="I14" s="275">
        <v>0</v>
      </c>
      <c r="J14" s="276"/>
      <c r="K14" s="274">
        <v>0</v>
      </c>
      <c r="L14" s="211">
        <v>0</v>
      </c>
      <c r="M14" s="111">
        <v>0</v>
      </c>
      <c r="N14" s="275">
        <v>0</v>
      </c>
      <c r="O14" s="75"/>
      <c r="P14" s="272">
        <v>0</v>
      </c>
      <c r="Q14" s="111">
        <v>0</v>
      </c>
      <c r="R14" s="111">
        <v>0</v>
      </c>
      <c r="S14" s="275">
        <v>0</v>
      </c>
      <c r="T14" s="276"/>
      <c r="U14" s="272">
        <v>0</v>
      </c>
      <c r="V14" s="111">
        <v>0</v>
      </c>
      <c r="W14" s="111">
        <v>0</v>
      </c>
      <c r="X14" s="275">
        <v>0</v>
      </c>
      <c r="Z14" s="272">
        <v>0</v>
      </c>
      <c r="AA14" s="111">
        <v>0</v>
      </c>
      <c r="AB14" s="111">
        <v>0</v>
      </c>
      <c r="AC14" s="275">
        <v>0</v>
      </c>
      <c r="AD14" s="276"/>
      <c r="AE14" s="272">
        <v>0</v>
      </c>
      <c r="AF14" s="111">
        <v>0</v>
      </c>
      <c r="AG14" s="111">
        <v>0</v>
      </c>
      <c r="AH14" s="275">
        <v>0</v>
      </c>
      <c r="AJ14" s="272">
        <v>0</v>
      </c>
      <c r="AK14" s="111">
        <v>0</v>
      </c>
      <c r="AL14" s="111">
        <v>0</v>
      </c>
      <c r="AM14" s="275">
        <v>0</v>
      </c>
      <c r="AN14" s="276"/>
      <c r="AO14" s="272">
        <v>0</v>
      </c>
      <c r="AP14" s="111">
        <v>0</v>
      </c>
      <c r="AQ14" s="111">
        <v>0</v>
      </c>
      <c r="AR14" s="275">
        <v>0</v>
      </c>
      <c r="AT14" s="272">
        <v>0</v>
      </c>
      <c r="AU14" s="111">
        <v>0</v>
      </c>
      <c r="AV14" s="111">
        <v>0</v>
      </c>
      <c r="AW14" s="275">
        <v>0</v>
      </c>
      <c r="AX14" s="276"/>
      <c r="AY14" s="272">
        <v>0</v>
      </c>
      <c r="AZ14" s="111">
        <v>0</v>
      </c>
      <c r="BA14" s="111">
        <v>0</v>
      </c>
      <c r="BB14" s="275">
        <v>0</v>
      </c>
      <c r="BD14" s="272">
        <v>0</v>
      </c>
      <c r="BE14" s="111">
        <v>0</v>
      </c>
      <c r="BF14" s="111">
        <v>0</v>
      </c>
      <c r="BG14" s="275">
        <v>0</v>
      </c>
      <c r="BH14" s="276"/>
      <c r="BI14" s="272">
        <v>0</v>
      </c>
      <c r="BJ14" s="111">
        <v>0</v>
      </c>
      <c r="BK14" s="111">
        <v>0</v>
      </c>
      <c r="BL14" s="275">
        <v>0</v>
      </c>
      <c r="BN14" s="272">
        <v>0</v>
      </c>
      <c r="BO14" s="111">
        <v>0</v>
      </c>
      <c r="BP14" s="111">
        <v>0</v>
      </c>
      <c r="BQ14" s="275">
        <v>0</v>
      </c>
      <c r="BR14" s="276"/>
      <c r="BS14" s="272">
        <v>0</v>
      </c>
      <c r="BT14" s="111">
        <v>0</v>
      </c>
      <c r="BU14" s="111">
        <v>0</v>
      </c>
      <c r="BV14" s="275">
        <v>0</v>
      </c>
      <c r="BX14" s="272">
        <v>0</v>
      </c>
      <c r="BY14" s="111">
        <v>0</v>
      </c>
      <c r="BZ14" s="111">
        <v>0</v>
      </c>
      <c r="CA14" s="275">
        <v>0</v>
      </c>
      <c r="CB14" s="276"/>
      <c r="CC14" s="272">
        <v>0</v>
      </c>
      <c r="CD14" s="111">
        <v>0</v>
      </c>
      <c r="CE14" s="111">
        <v>0</v>
      </c>
      <c r="CF14" s="275">
        <v>0</v>
      </c>
      <c r="CH14" s="272">
        <v>0</v>
      </c>
      <c r="CI14" s="111">
        <v>0</v>
      </c>
      <c r="CJ14" s="111">
        <v>0</v>
      </c>
      <c r="CK14" s="275">
        <v>0</v>
      </c>
      <c r="CL14" s="276"/>
      <c r="CM14" s="272">
        <v>0</v>
      </c>
      <c r="CN14" s="111">
        <v>0</v>
      </c>
      <c r="CO14" s="111">
        <v>0</v>
      </c>
      <c r="CP14" s="275">
        <v>0</v>
      </c>
      <c r="CR14" s="272">
        <v>0</v>
      </c>
      <c r="CS14" s="111">
        <v>0</v>
      </c>
      <c r="CT14" s="111">
        <v>0</v>
      </c>
      <c r="CU14" s="275">
        <v>0</v>
      </c>
      <c r="CV14" s="276"/>
      <c r="CW14" s="272">
        <v>0</v>
      </c>
      <c r="CX14" s="111">
        <v>0</v>
      </c>
      <c r="CY14" s="111">
        <v>0</v>
      </c>
      <c r="CZ14" s="275">
        <v>0</v>
      </c>
      <c r="DB14" s="272">
        <v>0</v>
      </c>
      <c r="DC14" s="111">
        <v>0</v>
      </c>
      <c r="DD14" s="111">
        <v>0</v>
      </c>
      <c r="DE14" s="275">
        <v>0</v>
      </c>
      <c r="DF14" s="276"/>
      <c r="DG14" s="272">
        <v>0</v>
      </c>
      <c r="DH14" s="111">
        <v>0</v>
      </c>
      <c r="DI14" s="111">
        <v>0</v>
      </c>
      <c r="DJ14" s="275">
        <v>0</v>
      </c>
      <c r="DL14" s="272">
        <v>0</v>
      </c>
      <c r="DM14" s="111">
        <v>0</v>
      </c>
      <c r="DN14" s="111">
        <v>0</v>
      </c>
      <c r="DO14" s="275">
        <v>0</v>
      </c>
      <c r="DP14" s="276"/>
      <c r="DQ14" s="272">
        <v>0</v>
      </c>
      <c r="DR14" s="111">
        <v>0</v>
      </c>
      <c r="DS14" s="111">
        <v>0</v>
      </c>
      <c r="DT14" s="275">
        <v>0</v>
      </c>
      <c r="DV14" s="272">
        <v>0</v>
      </c>
      <c r="DW14" s="111">
        <v>0</v>
      </c>
      <c r="DX14" s="111">
        <v>0</v>
      </c>
      <c r="DY14" s="275">
        <v>0</v>
      </c>
      <c r="DZ14" s="276"/>
      <c r="EA14" s="272">
        <v>0</v>
      </c>
      <c r="EB14" s="111">
        <v>0</v>
      </c>
      <c r="EC14" s="111">
        <v>0</v>
      </c>
      <c r="ED14" s="275">
        <v>0</v>
      </c>
      <c r="EF14" s="272">
        <v>0</v>
      </c>
      <c r="EG14" s="111">
        <v>0</v>
      </c>
      <c r="EH14" s="111">
        <v>0</v>
      </c>
      <c r="EI14" s="275">
        <v>0</v>
      </c>
      <c r="EJ14" s="276"/>
      <c r="EK14" s="272">
        <v>0</v>
      </c>
      <c r="EL14" s="111">
        <v>0</v>
      </c>
      <c r="EM14" s="111">
        <v>0</v>
      </c>
      <c r="EN14" s="275">
        <v>0</v>
      </c>
      <c r="EP14" s="272">
        <v>0</v>
      </c>
      <c r="EQ14" s="111">
        <v>0</v>
      </c>
      <c r="ER14" s="111">
        <v>0</v>
      </c>
      <c r="ES14" s="275">
        <v>0</v>
      </c>
      <c r="ET14" s="276"/>
      <c r="EU14" s="272">
        <v>0</v>
      </c>
      <c r="EV14" s="111">
        <v>0</v>
      </c>
      <c r="EW14" s="111">
        <v>0</v>
      </c>
      <c r="EX14" s="275">
        <v>0</v>
      </c>
      <c r="EZ14" s="272">
        <v>0</v>
      </c>
      <c r="FA14" s="111">
        <v>0</v>
      </c>
      <c r="FB14" s="111">
        <v>0</v>
      </c>
      <c r="FC14" s="275">
        <v>0</v>
      </c>
      <c r="FD14" s="276"/>
      <c r="FE14" s="272">
        <v>0</v>
      </c>
      <c r="FF14" s="111">
        <v>0</v>
      </c>
      <c r="FG14" s="111">
        <v>0</v>
      </c>
      <c r="FH14" s="275">
        <v>0</v>
      </c>
    </row>
    <row r="15" spans="1:164" s="56" customFormat="1" outlineLevel="1">
      <c r="A15" s="119">
        <v>41300</v>
      </c>
      <c r="B15" s="74">
        <v>41300</v>
      </c>
      <c r="C15" s="68"/>
      <c r="D15" s="56" t="s">
        <v>51</v>
      </c>
      <c r="F15" s="274">
        <v>400000</v>
      </c>
      <c r="G15" s="211">
        <v>400000</v>
      </c>
      <c r="H15" s="111">
        <v>0</v>
      </c>
      <c r="I15" s="275" t="s">
        <v>362</v>
      </c>
      <c r="J15" s="276"/>
      <c r="K15" s="274">
        <v>624860.42000000004</v>
      </c>
      <c r="L15" s="211">
        <v>400000</v>
      </c>
      <c r="M15" s="111">
        <v>-224860.42000000004</v>
      </c>
      <c r="N15" s="275">
        <v>-0.3598570381526166</v>
      </c>
      <c r="O15" s="75"/>
      <c r="P15" s="272">
        <v>400000</v>
      </c>
      <c r="Q15" s="111">
        <v>400000</v>
      </c>
      <c r="R15" s="111">
        <v>0</v>
      </c>
      <c r="S15" s="275" t="s">
        <v>362</v>
      </c>
      <c r="T15" s="276"/>
      <c r="U15" s="272">
        <v>624860.42000000004</v>
      </c>
      <c r="V15" s="111">
        <v>400000</v>
      </c>
      <c r="W15" s="111">
        <v>-224860.42000000004</v>
      </c>
      <c r="X15" s="275">
        <v>-0.3598570381526166</v>
      </c>
      <c r="Z15" s="272">
        <v>0</v>
      </c>
      <c r="AA15" s="111">
        <v>0</v>
      </c>
      <c r="AB15" s="111">
        <v>0</v>
      </c>
      <c r="AC15" s="275">
        <v>0</v>
      </c>
      <c r="AD15" s="276"/>
      <c r="AE15" s="272">
        <v>0</v>
      </c>
      <c r="AF15" s="111">
        <v>0</v>
      </c>
      <c r="AG15" s="111">
        <v>0</v>
      </c>
      <c r="AH15" s="275">
        <v>0</v>
      </c>
      <c r="AJ15" s="272">
        <v>0</v>
      </c>
      <c r="AK15" s="111">
        <v>0</v>
      </c>
      <c r="AL15" s="111">
        <v>0</v>
      </c>
      <c r="AM15" s="275">
        <v>0</v>
      </c>
      <c r="AN15" s="276"/>
      <c r="AO15" s="272">
        <v>0</v>
      </c>
      <c r="AP15" s="111">
        <v>0</v>
      </c>
      <c r="AQ15" s="111">
        <v>0</v>
      </c>
      <c r="AR15" s="275">
        <v>0</v>
      </c>
      <c r="AT15" s="272">
        <v>0</v>
      </c>
      <c r="AU15" s="111">
        <v>0</v>
      </c>
      <c r="AV15" s="111">
        <v>0</v>
      </c>
      <c r="AW15" s="275">
        <v>0</v>
      </c>
      <c r="AX15" s="276"/>
      <c r="AY15" s="272">
        <v>0</v>
      </c>
      <c r="AZ15" s="111">
        <v>0</v>
      </c>
      <c r="BA15" s="111">
        <v>0</v>
      </c>
      <c r="BB15" s="275">
        <v>0</v>
      </c>
      <c r="BD15" s="272">
        <v>0</v>
      </c>
      <c r="BE15" s="111">
        <v>0</v>
      </c>
      <c r="BF15" s="111">
        <v>0</v>
      </c>
      <c r="BG15" s="275">
        <v>0</v>
      </c>
      <c r="BH15" s="276"/>
      <c r="BI15" s="272">
        <v>0</v>
      </c>
      <c r="BJ15" s="111">
        <v>0</v>
      </c>
      <c r="BK15" s="111">
        <v>0</v>
      </c>
      <c r="BL15" s="275">
        <v>0</v>
      </c>
      <c r="BN15" s="272">
        <v>0</v>
      </c>
      <c r="BO15" s="111">
        <v>0</v>
      </c>
      <c r="BP15" s="111">
        <v>0</v>
      </c>
      <c r="BQ15" s="275">
        <v>0</v>
      </c>
      <c r="BR15" s="276"/>
      <c r="BS15" s="272">
        <v>0</v>
      </c>
      <c r="BT15" s="111">
        <v>0</v>
      </c>
      <c r="BU15" s="111">
        <v>0</v>
      </c>
      <c r="BV15" s="275">
        <v>0</v>
      </c>
      <c r="BX15" s="272">
        <v>0</v>
      </c>
      <c r="BY15" s="111">
        <v>0</v>
      </c>
      <c r="BZ15" s="111">
        <v>0</v>
      </c>
      <c r="CA15" s="275">
        <v>0</v>
      </c>
      <c r="CB15" s="276"/>
      <c r="CC15" s="272">
        <v>0</v>
      </c>
      <c r="CD15" s="111">
        <v>0</v>
      </c>
      <c r="CE15" s="111">
        <v>0</v>
      </c>
      <c r="CF15" s="275">
        <v>0</v>
      </c>
      <c r="CH15" s="272">
        <v>0</v>
      </c>
      <c r="CI15" s="111">
        <v>0</v>
      </c>
      <c r="CJ15" s="111">
        <v>0</v>
      </c>
      <c r="CK15" s="275">
        <v>0</v>
      </c>
      <c r="CL15" s="276"/>
      <c r="CM15" s="272">
        <v>0</v>
      </c>
      <c r="CN15" s="111">
        <v>0</v>
      </c>
      <c r="CO15" s="111">
        <v>0</v>
      </c>
      <c r="CP15" s="275">
        <v>0</v>
      </c>
      <c r="CR15" s="272">
        <v>0</v>
      </c>
      <c r="CS15" s="111">
        <v>0</v>
      </c>
      <c r="CT15" s="111">
        <v>0</v>
      </c>
      <c r="CU15" s="275">
        <v>0</v>
      </c>
      <c r="CV15" s="276"/>
      <c r="CW15" s="272">
        <v>0</v>
      </c>
      <c r="CX15" s="111">
        <v>0</v>
      </c>
      <c r="CY15" s="111">
        <v>0</v>
      </c>
      <c r="CZ15" s="275">
        <v>0</v>
      </c>
      <c r="DB15" s="272">
        <v>0</v>
      </c>
      <c r="DC15" s="111">
        <v>0</v>
      </c>
      <c r="DD15" s="111">
        <v>0</v>
      </c>
      <c r="DE15" s="275">
        <v>0</v>
      </c>
      <c r="DF15" s="276"/>
      <c r="DG15" s="272">
        <v>0</v>
      </c>
      <c r="DH15" s="111">
        <v>0</v>
      </c>
      <c r="DI15" s="111">
        <v>0</v>
      </c>
      <c r="DJ15" s="275">
        <v>0</v>
      </c>
      <c r="DL15" s="272">
        <v>0</v>
      </c>
      <c r="DM15" s="111">
        <v>0</v>
      </c>
      <c r="DN15" s="111">
        <v>0</v>
      </c>
      <c r="DO15" s="275">
        <v>0</v>
      </c>
      <c r="DP15" s="276"/>
      <c r="DQ15" s="272">
        <v>0</v>
      </c>
      <c r="DR15" s="111">
        <v>0</v>
      </c>
      <c r="DS15" s="111">
        <v>0</v>
      </c>
      <c r="DT15" s="275">
        <v>0</v>
      </c>
      <c r="DV15" s="272">
        <v>0</v>
      </c>
      <c r="DW15" s="111">
        <v>0</v>
      </c>
      <c r="DX15" s="111">
        <v>0</v>
      </c>
      <c r="DY15" s="275">
        <v>0</v>
      </c>
      <c r="DZ15" s="276"/>
      <c r="EA15" s="272">
        <v>0</v>
      </c>
      <c r="EB15" s="111">
        <v>0</v>
      </c>
      <c r="EC15" s="111">
        <v>0</v>
      </c>
      <c r="ED15" s="275">
        <v>0</v>
      </c>
      <c r="EF15" s="272">
        <v>0</v>
      </c>
      <c r="EG15" s="111">
        <v>0</v>
      </c>
      <c r="EH15" s="111">
        <v>0</v>
      </c>
      <c r="EI15" s="275">
        <v>0</v>
      </c>
      <c r="EJ15" s="276"/>
      <c r="EK15" s="272">
        <v>0</v>
      </c>
      <c r="EL15" s="111">
        <v>0</v>
      </c>
      <c r="EM15" s="111">
        <v>0</v>
      </c>
      <c r="EN15" s="275">
        <v>0</v>
      </c>
      <c r="EP15" s="272">
        <v>0</v>
      </c>
      <c r="EQ15" s="111">
        <v>0</v>
      </c>
      <c r="ER15" s="111">
        <v>0</v>
      </c>
      <c r="ES15" s="275">
        <v>0</v>
      </c>
      <c r="ET15" s="276"/>
      <c r="EU15" s="272">
        <v>0</v>
      </c>
      <c r="EV15" s="111">
        <v>0</v>
      </c>
      <c r="EW15" s="111">
        <v>0</v>
      </c>
      <c r="EX15" s="275">
        <v>0</v>
      </c>
      <c r="EZ15" s="272">
        <v>0</v>
      </c>
      <c r="FA15" s="111">
        <v>0</v>
      </c>
      <c r="FB15" s="111">
        <v>0</v>
      </c>
      <c r="FC15" s="275">
        <v>0</v>
      </c>
      <c r="FD15" s="276"/>
      <c r="FE15" s="272">
        <v>0</v>
      </c>
      <c r="FF15" s="111">
        <v>0</v>
      </c>
      <c r="FG15" s="111">
        <v>0</v>
      </c>
      <c r="FH15" s="275">
        <v>0</v>
      </c>
    </row>
    <row r="16" spans="1:164" s="56" customFormat="1" outlineLevel="1">
      <c r="A16" s="119">
        <v>41400</v>
      </c>
      <c r="B16" s="74">
        <v>41400</v>
      </c>
      <c r="C16" s="68"/>
      <c r="D16" s="56" t="s">
        <v>52</v>
      </c>
      <c r="F16" s="274">
        <v>16531</v>
      </c>
      <c r="G16" s="211">
        <v>33064</v>
      </c>
      <c r="H16" s="111">
        <v>16533</v>
      </c>
      <c r="I16" s="275">
        <v>1.0001209848164054</v>
      </c>
      <c r="J16" s="276"/>
      <c r="K16" s="274">
        <v>24796.53</v>
      </c>
      <c r="L16" s="211">
        <v>33064</v>
      </c>
      <c r="M16" s="111">
        <v>8267.4700000000012</v>
      </c>
      <c r="N16" s="275">
        <v>0.33341237665108792</v>
      </c>
      <c r="O16" s="75"/>
      <c r="P16" s="272">
        <v>16531</v>
      </c>
      <c r="Q16" s="111">
        <v>33064</v>
      </c>
      <c r="R16" s="111">
        <v>16533</v>
      </c>
      <c r="S16" s="275">
        <v>1.0001209848164054</v>
      </c>
      <c r="T16" s="276"/>
      <c r="U16" s="272">
        <v>24796.53</v>
      </c>
      <c r="V16" s="111">
        <v>33064</v>
      </c>
      <c r="W16" s="111">
        <v>8267.4700000000012</v>
      </c>
      <c r="X16" s="275">
        <v>0.33341237665108792</v>
      </c>
      <c r="Z16" s="272">
        <v>0</v>
      </c>
      <c r="AA16" s="111">
        <v>0</v>
      </c>
      <c r="AB16" s="111">
        <v>0</v>
      </c>
      <c r="AC16" s="275">
        <v>0</v>
      </c>
      <c r="AD16" s="276"/>
      <c r="AE16" s="272">
        <v>0</v>
      </c>
      <c r="AF16" s="111">
        <v>0</v>
      </c>
      <c r="AG16" s="111">
        <v>0</v>
      </c>
      <c r="AH16" s="275">
        <v>0</v>
      </c>
      <c r="AJ16" s="272">
        <v>0</v>
      </c>
      <c r="AK16" s="111">
        <v>0</v>
      </c>
      <c r="AL16" s="111">
        <v>0</v>
      </c>
      <c r="AM16" s="275">
        <v>0</v>
      </c>
      <c r="AN16" s="276"/>
      <c r="AO16" s="272">
        <v>0</v>
      </c>
      <c r="AP16" s="111">
        <v>0</v>
      </c>
      <c r="AQ16" s="111">
        <v>0</v>
      </c>
      <c r="AR16" s="275">
        <v>0</v>
      </c>
      <c r="AT16" s="272">
        <v>0</v>
      </c>
      <c r="AU16" s="111">
        <v>0</v>
      </c>
      <c r="AV16" s="111">
        <v>0</v>
      </c>
      <c r="AW16" s="275">
        <v>0</v>
      </c>
      <c r="AX16" s="276"/>
      <c r="AY16" s="272">
        <v>0</v>
      </c>
      <c r="AZ16" s="111">
        <v>0</v>
      </c>
      <c r="BA16" s="111">
        <v>0</v>
      </c>
      <c r="BB16" s="275">
        <v>0</v>
      </c>
      <c r="BD16" s="272">
        <v>0</v>
      </c>
      <c r="BE16" s="111">
        <v>0</v>
      </c>
      <c r="BF16" s="111">
        <v>0</v>
      </c>
      <c r="BG16" s="275">
        <v>0</v>
      </c>
      <c r="BH16" s="276"/>
      <c r="BI16" s="272">
        <v>0</v>
      </c>
      <c r="BJ16" s="111">
        <v>0</v>
      </c>
      <c r="BK16" s="111">
        <v>0</v>
      </c>
      <c r="BL16" s="275">
        <v>0</v>
      </c>
      <c r="BN16" s="272">
        <v>0</v>
      </c>
      <c r="BO16" s="111">
        <v>0</v>
      </c>
      <c r="BP16" s="111">
        <v>0</v>
      </c>
      <c r="BQ16" s="275">
        <v>0</v>
      </c>
      <c r="BR16" s="276"/>
      <c r="BS16" s="272">
        <v>0</v>
      </c>
      <c r="BT16" s="111">
        <v>0</v>
      </c>
      <c r="BU16" s="111">
        <v>0</v>
      </c>
      <c r="BV16" s="275">
        <v>0</v>
      </c>
      <c r="BX16" s="272">
        <v>0</v>
      </c>
      <c r="BY16" s="111">
        <v>0</v>
      </c>
      <c r="BZ16" s="111">
        <v>0</v>
      </c>
      <c r="CA16" s="275">
        <v>0</v>
      </c>
      <c r="CB16" s="276"/>
      <c r="CC16" s="272">
        <v>0</v>
      </c>
      <c r="CD16" s="111">
        <v>0</v>
      </c>
      <c r="CE16" s="111">
        <v>0</v>
      </c>
      <c r="CF16" s="275">
        <v>0</v>
      </c>
      <c r="CH16" s="272">
        <v>0</v>
      </c>
      <c r="CI16" s="111">
        <v>0</v>
      </c>
      <c r="CJ16" s="111">
        <v>0</v>
      </c>
      <c r="CK16" s="275">
        <v>0</v>
      </c>
      <c r="CL16" s="276"/>
      <c r="CM16" s="272">
        <v>0</v>
      </c>
      <c r="CN16" s="111">
        <v>0</v>
      </c>
      <c r="CO16" s="111">
        <v>0</v>
      </c>
      <c r="CP16" s="275">
        <v>0</v>
      </c>
      <c r="CR16" s="272">
        <v>0</v>
      </c>
      <c r="CS16" s="111">
        <v>0</v>
      </c>
      <c r="CT16" s="111">
        <v>0</v>
      </c>
      <c r="CU16" s="275">
        <v>0</v>
      </c>
      <c r="CV16" s="276"/>
      <c r="CW16" s="272">
        <v>0</v>
      </c>
      <c r="CX16" s="111">
        <v>0</v>
      </c>
      <c r="CY16" s="111">
        <v>0</v>
      </c>
      <c r="CZ16" s="275">
        <v>0</v>
      </c>
      <c r="DB16" s="272">
        <v>0</v>
      </c>
      <c r="DC16" s="111">
        <v>0</v>
      </c>
      <c r="DD16" s="111">
        <v>0</v>
      </c>
      <c r="DE16" s="275">
        <v>0</v>
      </c>
      <c r="DF16" s="276"/>
      <c r="DG16" s="272">
        <v>0</v>
      </c>
      <c r="DH16" s="111">
        <v>0</v>
      </c>
      <c r="DI16" s="111">
        <v>0</v>
      </c>
      <c r="DJ16" s="275">
        <v>0</v>
      </c>
      <c r="DL16" s="272">
        <v>0</v>
      </c>
      <c r="DM16" s="111">
        <v>0</v>
      </c>
      <c r="DN16" s="111">
        <v>0</v>
      </c>
      <c r="DO16" s="275">
        <v>0</v>
      </c>
      <c r="DP16" s="276"/>
      <c r="DQ16" s="272">
        <v>0</v>
      </c>
      <c r="DR16" s="111">
        <v>0</v>
      </c>
      <c r="DS16" s="111">
        <v>0</v>
      </c>
      <c r="DT16" s="275">
        <v>0</v>
      </c>
      <c r="DV16" s="272">
        <v>0</v>
      </c>
      <c r="DW16" s="111">
        <v>0</v>
      </c>
      <c r="DX16" s="111">
        <v>0</v>
      </c>
      <c r="DY16" s="275">
        <v>0</v>
      </c>
      <c r="DZ16" s="276"/>
      <c r="EA16" s="272">
        <v>0</v>
      </c>
      <c r="EB16" s="111">
        <v>0</v>
      </c>
      <c r="EC16" s="111">
        <v>0</v>
      </c>
      <c r="ED16" s="275">
        <v>0</v>
      </c>
      <c r="EF16" s="272">
        <v>0</v>
      </c>
      <c r="EG16" s="111">
        <v>0</v>
      </c>
      <c r="EH16" s="111">
        <v>0</v>
      </c>
      <c r="EI16" s="275">
        <v>0</v>
      </c>
      <c r="EJ16" s="276"/>
      <c r="EK16" s="272">
        <v>0</v>
      </c>
      <c r="EL16" s="111">
        <v>0</v>
      </c>
      <c r="EM16" s="111">
        <v>0</v>
      </c>
      <c r="EN16" s="275">
        <v>0</v>
      </c>
      <c r="EP16" s="272">
        <v>0</v>
      </c>
      <c r="EQ16" s="111">
        <v>0</v>
      </c>
      <c r="ER16" s="111">
        <v>0</v>
      </c>
      <c r="ES16" s="275">
        <v>0</v>
      </c>
      <c r="ET16" s="276"/>
      <c r="EU16" s="272">
        <v>0</v>
      </c>
      <c r="EV16" s="111">
        <v>0</v>
      </c>
      <c r="EW16" s="111">
        <v>0</v>
      </c>
      <c r="EX16" s="275">
        <v>0</v>
      </c>
      <c r="EZ16" s="272">
        <v>0</v>
      </c>
      <c r="FA16" s="111">
        <v>0</v>
      </c>
      <c r="FB16" s="111">
        <v>0</v>
      </c>
      <c r="FC16" s="275">
        <v>0</v>
      </c>
      <c r="FD16" s="276"/>
      <c r="FE16" s="272">
        <v>0</v>
      </c>
      <c r="FF16" s="111">
        <v>0</v>
      </c>
      <c r="FG16" s="111">
        <v>0</v>
      </c>
      <c r="FH16" s="275">
        <v>0</v>
      </c>
    </row>
    <row r="17" spans="1:164" s="56" customFormat="1" outlineLevel="1">
      <c r="A17" s="119">
        <v>41500</v>
      </c>
      <c r="B17" s="74">
        <v>41500</v>
      </c>
      <c r="C17" s="68"/>
      <c r="D17" s="56" t="s">
        <v>53</v>
      </c>
      <c r="F17" s="274">
        <v>387000</v>
      </c>
      <c r="G17" s="211">
        <v>392220</v>
      </c>
      <c r="H17" s="111">
        <v>5220</v>
      </c>
      <c r="I17" s="275">
        <v>1.3488372093023256E-2</v>
      </c>
      <c r="J17" s="276"/>
      <c r="K17" s="274">
        <v>36634.839999999997</v>
      </c>
      <c r="L17" s="211">
        <v>392220</v>
      </c>
      <c r="M17" s="111">
        <v>355585.16000000003</v>
      </c>
      <c r="N17" s="275">
        <v>9.7062020743095943</v>
      </c>
      <c r="O17" s="75"/>
      <c r="P17" s="272">
        <v>375000</v>
      </c>
      <c r="Q17" s="111">
        <v>380220</v>
      </c>
      <c r="R17" s="111">
        <v>5220</v>
      </c>
      <c r="S17" s="275">
        <v>1.392E-2</v>
      </c>
      <c r="T17" s="276"/>
      <c r="U17" s="272">
        <v>33602.839999999997</v>
      </c>
      <c r="V17" s="111">
        <v>380220</v>
      </c>
      <c r="W17" s="111">
        <v>346617.16000000003</v>
      </c>
      <c r="X17" s="275">
        <v>10.31511503194373</v>
      </c>
      <c r="Z17" s="272">
        <v>0</v>
      </c>
      <c r="AA17" s="111">
        <v>0</v>
      </c>
      <c r="AB17" s="111">
        <v>0</v>
      </c>
      <c r="AC17" s="275">
        <v>0</v>
      </c>
      <c r="AD17" s="276"/>
      <c r="AE17" s="272">
        <v>0</v>
      </c>
      <c r="AF17" s="111">
        <v>0</v>
      </c>
      <c r="AG17" s="111">
        <v>0</v>
      </c>
      <c r="AH17" s="275">
        <v>0</v>
      </c>
      <c r="AJ17" s="272">
        <v>0</v>
      </c>
      <c r="AK17" s="111">
        <v>12000</v>
      </c>
      <c r="AL17" s="111">
        <v>12000</v>
      </c>
      <c r="AM17" s="275" t="s">
        <v>363</v>
      </c>
      <c r="AN17" s="276"/>
      <c r="AO17" s="272">
        <v>0</v>
      </c>
      <c r="AP17" s="111">
        <v>12000</v>
      </c>
      <c r="AQ17" s="111">
        <v>12000</v>
      </c>
      <c r="AR17" s="275" t="s">
        <v>363</v>
      </c>
      <c r="AT17" s="272">
        <v>0</v>
      </c>
      <c r="AU17" s="111">
        <v>0</v>
      </c>
      <c r="AV17" s="111">
        <v>0</v>
      </c>
      <c r="AW17" s="275">
        <v>0</v>
      </c>
      <c r="AX17" s="276"/>
      <c r="AY17" s="272">
        <v>0</v>
      </c>
      <c r="AZ17" s="111">
        <v>0</v>
      </c>
      <c r="BA17" s="111">
        <v>0</v>
      </c>
      <c r="BB17" s="275">
        <v>0</v>
      </c>
      <c r="BD17" s="272">
        <v>0</v>
      </c>
      <c r="BE17" s="111">
        <v>0</v>
      </c>
      <c r="BF17" s="111">
        <v>0</v>
      </c>
      <c r="BG17" s="275">
        <v>0</v>
      </c>
      <c r="BH17" s="276"/>
      <c r="BI17" s="272">
        <v>32</v>
      </c>
      <c r="BJ17" s="111">
        <v>0</v>
      </c>
      <c r="BK17" s="111">
        <v>-32</v>
      </c>
      <c r="BL17" s="275">
        <v>-1</v>
      </c>
      <c r="BN17" s="272">
        <v>0</v>
      </c>
      <c r="BO17" s="111">
        <v>0</v>
      </c>
      <c r="BP17" s="111">
        <v>0</v>
      </c>
      <c r="BQ17" s="275">
        <v>0</v>
      </c>
      <c r="BR17" s="276"/>
      <c r="BS17" s="272">
        <v>0</v>
      </c>
      <c r="BT17" s="111">
        <v>0</v>
      </c>
      <c r="BU17" s="111">
        <v>0</v>
      </c>
      <c r="BV17" s="275">
        <v>0</v>
      </c>
      <c r="BX17" s="272">
        <v>0</v>
      </c>
      <c r="BY17" s="111">
        <v>0</v>
      </c>
      <c r="BZ17" s="111">
        <v>0</v>
      </c>
      <c r="CA17" s="275">
        <v>0</v>
      </c>
      <c r="CB17" s="276"/>
      <c r="CC17" s="272">
        <v>0</v>
      </c>
      <c r="CD17" s="111">
        <v>0</v>
      </c>
      <c r="CE17" s="111">
        <v>0</v>
      </c>
      <c r="CF17" s="275">
        <v>0</v>
      </c>
      <c r="CH17" s="272">
        <v>0</v>
      </c>
      <c r="CI17" s="111">
        <v>0</v>
      </c>
      <c r="CJ17" s="111">
        <v>0</v>
      </c>
      <c r="CK17" s="275">
        <v>0</v>
      </c>
      <c r="CL17" s="276"/>
      <c r="CM17" s="272">
        <v>0</v>
      </c>
      <c r="CN17" s="111">
        <v>0</v>
      </c>
      <c r="CO17" s="111">
        <v>0</v>
      </c>
      <c r="CP17" s="275">
        <v>0</v>
      </c>
      <c r="CR17" s="272">
        <v>0</v>
      </c>
      <c r="CS17" s="111">
        <v>0</v>
      </c>
      <c r="CT17" s="111">
        <v>0</v>
      </c>
      <c r="CU17" s="275">
        <v>0</v>
      </c>
      <c r="CV17" s="276"/>
      <c r="CW17" s="272">
        <v>0</v>
      </c>
      <c r="CX17" s="111">
        <v>0</v>
      </c>
      <c r="CY17" s="111">
        <v>0</v>
      </c>
      <c r="CZ17" s="275">
        <v>0</v>
      </c>
      <c r="DB17" s="272">
        <v>12000</v>
      </c>
      <c r="DC17" s="111">
        <v>0</v>
      </c>
      <c r="DD17" s="111">
        <v>-12000</v>
      </c>
      <c r="DE17" s="275">
        <v>-1</v>
      </c>
      <c r="DF17" s="276"/>
      <c r="DG17" s="272">
        <v>3000</v>
      </c>
      <c r="DH17" s="111">
        <v>0</v>
      </c>
      <c r="DI17" s="111">
        <v>-3000</v>
      </c>
      <c r="DJ17" s="275">
        <v>-1</v>
      </c>
      <c r="DL17" s="272">
        <v>0</v>
      </c>
      <c r="DM17" s="111">
        <v>0</v>
      </c>
      <c r="DN17" s="111">
        <v>0</v>
      </c>
      <c r="DO17" s="275">
        <v>0</v>
      </c>
      <c r="DP17" s="276"/>
      <c r="DQ17" s="272">
        <v>0</v>
      </c>
      <c r="DR17" s="111">
        <v>0</v>
      </c>
      <c r="DS17" s="111">
        <v>0</v>
      </c>
      <c r="DT17" s="275">
        <v>0</v>
      </c>
      <c r="DV17" s="272">
        <v>0</v>
      </c>
      <c r="DW17" s="111">
        <v>0</v>
      </c>
      <c r="DX17" s="111">
        <v>0</v>
      </c>
      <c r="DY17" s="275">
        <v>0</v>
      </c>
      <c r="DZ17" s="276"/>
      <c r="EA17" s="272">
        <v>0</v>
      </c>
      <c r="EB17" s="111">
        <v>0</v>
      </c>
      <c r="EC17" s="111">
        <v>0</v>
      </c>
      <c r="ED17" s="275">
        <v>0</v>
      </c>
      <c r="EF17" s="272">
        <v>0</v>
      </c>
      <c r="EG17" s="111">
        <v>0</v>
      </c>
      <c r="EH17" s="111">
        <v>0</v>
      </c>
      <c r="EI17" s="275">
        <v>0</v>
      </c>
      <c r="EJ17" s="276"/>
      <c r="EK17" s="272">
        <v>0</v>
      </c>
      <c r="EL17" s="111">
        <v>0</v>
      </c>
      <c r="EM17" s="111">
        <v>0</v>
      </c>
      <c r="EN17" s="275">
        <v>0</v>
      </c>
      <c r="EP17" s="272">
        <v>0</v>
      </c>
      <c r="EQ17" s="111">
        <v>0</v>
      </c>
      <c r="ER17" s="111">
        <v>0</v>
      </c>
      <c r="ES17" s="275">
        <v>0</v>
      </c>
      <c r="ET17" s="276"/>
      <c r="EU17" s="272">
        <v>0</v>
      </c>
      <c r="EV17" s="111">
        <v>0</v>
      </c>
      <c r="EW17" s="111">
        <v>0</v>
      </c>
      <c r="EX17" s="275">
        <v>0</v>
      </c>
      <c r="EZ17" s="272">
        <v>0</v>
      </c>
      <c r="FA17" s="111">
        <v>0</v>
      </c>
      <c r="FB17" s="111">
        <v>0</v>
      </c>
      <c r="FC17" s="275">
        <v>0</v>
      </c>
      <c r="FD17" s="276"/>
      <c r="FE17" s="272">
        <v>0</v>
      </c>
      <c r="FF17" s="111">
        <v>0</v>
      </c>
      <c r="FG17" s="111">
        <v>0</v>
      </c>
      <c r="FH17" s="275">
        <v>0</v>
      </c>
    </row>
    <row r="18" spans="1:164" s="56" customFormat="1" outlineLevel="1">
      <c r="A18" s="119">
        <v>41550</v>
      </c>
      <c r="B18" s="74">
        <v>41550</v>
      </c>
      <c r="C18" s="68"/>
      <c r="D18" s="56" t="s">
        <v>297</v>
      </c>
      <c r="F18" s="274">
        <v>974476</v>
      </c>
      <c r="G18" s="211">
        <v>253644</v>
      </c>
      <c r="H18" s="111">
        <v>-720832</v>
      </c>
      <c r="I18" s="275">
        <v>-0.73971241980305313</v>
      </c>
      <c r="J18" s="276"/>
      <c r="K18" s="274">
        <v>304613.73</v>
      </c>
      <c r="L18" s="211">
        <v>253644</v>
      </c>
      <c r="M18" s="111">
        <v>-50969.729999999981</v>
      </c>
      <c r="N18" s="275">
        <v>-0.16732578009533577</v>
      </c>
      <c r="O18" s="75"/>
      <c r="P18" s="272">
        <v>0</v>
      </c>
      <c r="Q18" s="111">
        <v>0</v>
      </c>
      <c r="R18" s="111">
        <v>0</v>
      </c>
      <c r="S18" s="275">
        <v>0</v>
      </c>
      <c r="T18" s="276"/>
      <c r="U18" s="272">
        <v>0</v>
      </c>
      <c r="V18" s="111">
        <v>0</v>
      </c>
      <c r="W18" s="111">
        <v>0</v>
      </c>
      <c r="X18" s="275">
        <v>0</v>
      </c>
      <c r="Z18" s="272">
        <v>100000</v>
      </c>
      <c r="AA18" s="111">
        <v>0</v>
      </c>
      <c r="AB18" s="111">
        <v>-100000</v>
      </c>
      <c r="AC18" s="275">
        <v>-1</v>
      </c>
      <c r="AD18" s="276"/>
      <c r="AE18" s="272">
        <v>24999</v>
      </c>
      <c r="AF18" s="111">
        <v>0</v>
      </c>
      <c r="AG18" s="111">
        <v>-24999</v>
      </c>
      <c r="AH18" s="275">
        <v>-1</v>
      </c>
      <c r="AJ18" s="272">
        <v>0</v>
      </c>
      <c r="AK18" s="111">
        <v>0</v>
      </c>
      <c r="AL18" s="111">
        <v>0</v>
      </c>
      <c r="AM18" s="275">
        <v>0</v>
      </c>
      <c r="AN18" s="276"/>
      <c r="AO18" s="272">
        <v>0</v>
      </c>
      <c r="AP18" s="111">
        <v>0</v>
      </c>
      <c r="AQ18" s="111">
        <v>0</v>
      </c>
      <c r="AR18" s="275">
        <v>0</v>
      </c>
      <c r="AT18" s="272">
        <v>0</v>
      </c>
      <c r="AU18" s="111">
        <v>0</v>
      </c>
      <c r="AV18" s="111">
        <v>0</v>
      </c>
      <c r="AW18" s="275">
        <v>0</v>
      </c>
      <c r="AX18" s="276"/>
      <c r="AY18" s="272">
        <v>0</v>
      </c>
      <c r="AZ18" s="111">
        <v>0</v>
      </c>
      <c r="BA18" s="111">
        <v>0</v>
      </c>
      <c r="BB18" s="275">
        <v>0</v>
      </c>
      <c r="BD18" s="272">
        <v>0</v>
      </c>
      <c r="BE18" s="111">
        <v>0</v>
      </c>
      <c r="BF18" s="111">
        <v>0</v>
      </c>
      <c r="BG18" s="275">
        <v>0</v>
      </c>
      <c r="BH18" s="276"/>
      <c r="BI18" s="272">
        <v>0</v>
      </c>
      <c r="BJ18" s="111">
        <v>0</v>
      </c>
      <c r="BK18" s="111">
        <v>0</v>
      </c>
      <c r="BL18" s="275">
        <v>0</v>
      </c>
      <c r="BN18" s="272">
        <v>0</v>
      </c>
      <c r="BO18" s="111">
        <v>0</v>
      </c>
      <c r="BP18" s="111">
        <v>0</v>
      </c>
      <c r="BQ18" s="275">
        <v>0</v>
      </c>
      <c r="BR18" s="276"/>
      <c r="BS18" s="272">
        <v>0</v>
      </c>
      <c r="BT18" s="111">
        <v>0</v>
      </c>
      <c r="BU18" s="111">
        <v>0</v>
      </c>
      <c r="BV18" s="275">
        <v>0</v>
      </c>
      <c r="BX18" s="272">
        <v>0</v>
      </c>
      <c r="BY18" s="111">
        <v>0</v>
      </c>
      <c r="BZ18" s="111">
        <v>0</v>
      </c>
      <c r="CA18" s="275">
        <v>0</v>
      </c>
      <c r="CB18" s="276"/>
      <c r="CC18" s="272">
        <v>0</v>
      </c>
      <c r="CD18" s="111">
        <v>0</v>
      </c>
      <c r="CE18" s="111">
        <v>0</v>
      </c>
      <c r="CF18" s="275">
        <v>0</v>
      </c>
      <c r="CH18" s="272">
        <v>0</v>
      </c>
      <c r="CI18" s="111">
        <v>0</v>
      </c>
      <c r="CJ18" s="111">
        <v>0</v>
      </c>
      <c r="CK18" s="275">
        <v>0</v>
      </c>
      <c r="CL18" s="276"/>
      <c r="CM18" s="272">
        <v>0</v>
      </c>
      <c r="CN18" s="111">
        <v>0</v>
      </c>
      <c r="CO18" s="111">
        <v>0</v>
      </c>
      <c r="CP18" s="275">
        <v>0</v>
      </c>
      <c r="CR18" s="272">
        <v>0</v>
      </c>
      <c r="CS18" s="111">
        <v>0</v>
      </c>
      <c r="CT18" s="111">
        <v>0</v>
      </c>
      <c r="CU18" s="275">
        <v>0</v>
      </c>
      <c r="CV18" s="276"/>
      <c r="CW18" s="272">
        <v>0</v>
      </c>
      <c r="CX18" s="111">
        <v>0</v>
      </c>
      <c r="CY18" s="111">
        <v>0</v>
      </c>
      <c r="CZ18" s="275">
        <v>0</v>
      </c>
      <c r="DB18" s="272">
        <v>375000</v>
      </c>
      <c r="DC18" s="111">
        <v>0</v>
      </c>
      <c r="DD18" s="111">
        <v>-375000</v>
      </c>
      <c r="DE18" s="275">
        <v>-1</v>
      </c>
      <c r="DF18" s="276"/>
      <c r="DG18" s="272">
        <v>0</v>
      </c>
      <c r="DH18" s="111">
        <v>0</v>
      </c>
      <c r="DI18" s="111">
        <v>0</v>
      </c>
      <c r="DJ18" s="275">
        <v>0</v>
      </c>
      <c r="DL18" s="272">
        <v>0</v>
      </c>
      <c r="DM18" s="111">
        <v>0</v>
      </c>
      <c r="DN18" s="111">
        <v>0</v>
      </c>
      <c r="DO18" s="275">
        <v>0</v>
      </c>
      <c r="DP18" s="276"/>
      <c r="DQ18" s="272">
        <v>0</v>
      </c>
      <c r="DR18" s="111">
        <v>0</v>
      </c>
      <c r="DS18" s="111">
        <v>0</v>
      </c>
      <c r="DT18" s="275">
        <v>0</v>
      </c>
      <c r="DV18" s="272">
        <v>168000</v>
      </c>
      <c r="DW18" s="111">
        <v>0</v>
      </c>
      <c r="DX18" s="111">
        <v>-168000</v>
      </c>
      <c r="DY18" s="275">
        <v>-1</v>
      </c>
      <c r="DZ18" s="276"/>
      <c r="EA18" s="272">
        <v>97323.78</v>
      </c>
      <c r="EB18" s="111">
        <v>0</v>
      </c>
      <c r="EC18" s="111">
        <v>-97323.78</v>
      </c>
      <c r="ED18" s="275">
        <v>-1</v>
      </c>
      <c r="EF18" s="272">
        <v>331476</v>
      </c>
      <c r="EG18" s="111">
        <v>253644</v>
      </c>
      <c r="EH18" s="111">
        <v>-77832</v>
      </c>
      <c r="EI18" s="275">
        <v>-0.23480432972522897</v>
      </c>
      <c r="EJ18" s="276"/>
      <c r="EK18" s="272">
        <v>182290.95</v>
      </c>
      <c r="EL18" s="111">
        <v>253644</v>
      </c>
      <c r="EM18" s="111">
        <v>71353.049999999988</v>
      </c>
      <c r="EN18" s="275">
        <v>0.39142398456972211</v>
      </c>
      <c r="EP18" s="272">
        <v>0</v>
      </c>
      <c r="EQ18" s="111">
        <v>0</v>
      </c>
      <c r="ER18" s="111">
        <v>0</v>
      </c>
      <c r="ES18" s="275">
        <v>0</v>
      </c>
      <c r="ET18" s="276"/>
      <c r="EU18" s="272">
        <v>0</v>
      </c>
      <c r="EV18" s="111">
        <v>0</v>
      </c>
      <c r="EW18" s="111">
        <v>0</v>
      </c>
      <c r="EX18" s="275">
        <v>0</v>
      </c>
      <c r="EZ18" s="272">
        <v>0</v>
      </c>
      <c r="FA18" s="111">
        <v>0</v>
      </c>
      <c r="FB18" s="111">
        <v>0</v>
      </c>
      <c r="FC18" s="275">
        <v>0</v>
      </c>
      <c r="FD18" s="276"/>
      <c r="FE18" s="272">
        <v>0</v>
      </c>
      <c r="FF18" s="111">
        <v>0</v>
      </c>
      <c r="FG18" s="111">
        <v>0</v>
      </c>
      <c r="FH18" s="275">
        <v>0</v>
      </c>
    </row>
    <row r="19" spans="1:164" s="56" customFormat="1" outlineLevel="1">
      <c r="A19" s="119">
        <v>41600</v>
      </c>
      <c r="B19" s="74">
        <v>41600</v>
      </c>
      <c r="C19" s="68"/>
      <c r="D19" s="56" t="s">
        <v>168</v>
      </c>
      <c r="F19" s="274">
        <v>0</v>
      </c>
      <c r="G19" s="211">
        <v>19371</v>
      </c>
      <c r="H19" s="111">
        <v>19371</v>
      </c>
      <c r="I19" s="275" t="s">
        <v>363</v>
      </c>
      <c r="J19" s="276"/>
      <c r="K19" s="274">
        <v>0</v>
      </c>
      <c r="L19" s="211">
        <v>19371</v>
      </c>
      <c r="M19" s="111">
        <v>19371</v>
      </c>
      <c r="N19" s="275" t="s">
        <v>363</v>
      </c>
      <c r="O19" s="75"/>
      <c r="P19" s="272">
        <v>0</v>
      </c>
      <c r="Q19" s="111">
        <v>19371</v>
      </c>
      <c r="R19" s="111">
        <v>19371</v>
      </c>
      <c r="S19" s="275" t="s">
        <v>363</v>
      </c>
      <c r="T19" s="276"/>
      <c r="U19" s="272">
        <v>0</v>
      </c>
      <c r="V19" s="111">
        <v>19371</v>
      </c>
      <c r="W19" s="111">
        <v>19371</v>
      </c>
      <c r="X19" s="275" t="s">
        <v>363</v>
      </c>
      <c r="Z19" s="272">
        <v>0</v>
      </c>
      <c r="AA19" s="111">
        <v>0</v>
      </c>
      <c r="AB19" s="111">
        <v>0</v>
      </c>
      <c r="AC19" s="275">
        <v>0</v>
      </c>
      <c r="AD19" s="276"/>
      <c r="AE19" s="272">
        <v>0</v>
      </c>
      <c r="AF19" s="111">
        <v>0</v>
      </c>
      <c r="AG19" s="111">
        <v>0</v>
      </c>
      <c r="AH19" s="275">
        <v>0</v>
      </c>
      <c r="AJ19" s="272">
        <v>0</v>
      </c>
      <c r="AK19" s="111">
        <v>0</v>
      </c>
      <c r="AL19" s="111">
        <v>0</v>
      </c>
      <c r="AM19" s="275">
        <v>0</v>
      </c>
      <c r="AN19" s="276"/>
      <c r="AO19" s="272">
        <v>0</v>
      </c>
      <c r="AP19" s="111">
        <v>0</v>
      </c>
      <c r="AQ19" s="111">
        <v>0</v>
      </c>
      <c r="AR19" s="275">
        <v>0</v>
      </c>
      <c r="AT19" s="272">
        <v>0</v>
      </c>
      <c r="AU19" s="111">
        <v>0</v>
      </c>
      <c r="AV19" s="111">
        <v>0</v>
      </c>
      <c r="AW19" s="275">
        <v>0</v>
      </c>
      <c r="AX19" s="276"/>
      <c r="AY19" s="272">
        <v>0</v>
      </c>
      <c r="AZ19" s="111">
        <v>0</v>
      </c>
      <c r="BA19" s="111">
        <v>0</v>
      </c>
      <c r="BB19" s="275">
        <v>0</v>
      </c>
      <c r="BD19" s="272">
        <v>0</v>
      </c>
      <c r="BE19" s="111">
        <v>0</v>
      </c>
      <c r="BF19" s="111">
        <v>0</v>
      </c>
      <c r="BG19" s="275">
        <v>0</v>
      </c>
      <c r="BH19" s="276"/>
      <c r="BI19" s="272">
        <v>0</v>
      </c>
      <c r="BJ19" s="111">
        <v>0</v>
      </c>
      <c r="BK19" s="111">
        <v>0</v>
      </c>
      <c r="BL19" s="275">
        <v>0</v>
      </c>
      <c r="BN19" s="272">
        <v>0</v>
      </c>
      <c r="BO19" s="111">
        <v>0</v>
      </c>
      <c r="BP19" s="111">
        <v>0</v>
      </c>
      <c r="BQ19" s="275">
        <v>0</v>
      </c>
      <c r="BR19" s="276"/>
      <c r="BS19" s="272">
        <v>0</v>
      </c>
      <c r="BT19" s="111">
        <v>0</v>
      </c>
      <c r="BU19" s="111">
        <v>0</v>
      </c>
      <c r="BV19" s="275">
        <v>0</v>
      </c>
      <c r="BX19" s="272">
        <v>0</v>
      </c>
      <c r="BY19" s="111">
        <v>0</v>
      </c>
      <c r="BZ19" s="111">
        <v>0</v>
      </c>
      <c r="CA19" s="275">
        <v>0</v>
      </c>
      <c r="CB19" s="276"/>
      <c r="CC19" s="272">
        <v>0</v>
      </c>
      <c r="CD19" s="111">
        <v>0</v>
      </c>
      <c r="CE19" s="111">
        <v>0</v>
      </c>
      <c r="CF19" s="275">
        <v>0</v>
      </c>
      <c r="CH19" s="272">
        <v>0</v>
      </c>
      <c r="CI19" s="111">
        <v>0</v>
      </c>
      <c r="CJ19" s="111">
        <v>0</v>
      </c>
      <c r="CK19" s="275">
        <v>0</v>
      </c>
      <c r="CL19" s="276"/>
      <c r="CM19" s="272">
        <v>0</v>
      </c>
      <c r="CN19" s="111">
        <v>0</v>
      </c>
      <c r="CO19" s="111">
        <v>0</v>
      </c>
      <c r="CP19" s="275">
        <v>0</v>
      </c>
      <c r="CR19" s="272">
        <v>0</v>
      </c>
      <c r="CS19" s="111">
        <v>0</v>
      </c>
      <c r="CT19" s="111">
        <v>0</v>
      </c>
      <c r="CU19" s="275">
        <v>0</v>
      </c>
      <c r="CV19" s="276"/>
      <c r="CW19" s="272">
        <v>0</v>
      </c>
      <c r="CX19" s="111">
        <v>0</v>
      </c>
      <c r="CY19" s="111">
        <v>0</v>
      </c>
      <c r="CZ19" s="275">
        <v>0</v>
      </c>
      <c r="DB19" s="272">
        <v>0</v>
      </c>
      <c r="DC19" s="111">
        <v>0</v>
      </c>
      <c r="DD19" s="111">
        <v>0</v>
      </c>
      <c r="DE19" s="275">
        <v>0</v>
      </c>
      <c r="DF19" s="276"/>
      <c r="DG19" s="272">
        <v>0</v>
      </c>
      <c r="DH19" s="111">
        <v>0</v>
      </c>
      <c r="DI19" s="111">
        <v>0</v>
      </c>
      <c r="DJ19" s="275">
        <v>0</v>
      </c>
      <c r="DL19" s="272">
        <v>0</v>
      </c>
      <c r="DM19" s="111">
        <v>0</v>
      </c>
      <c r="DN19" s="111">
        <v>0</v>
      </c>
      <c r="DO19" s="275">
        <v>0</v>
      </c>
      <c r="DP19" s="276"/>
      <c r="DQ19" s="272">
        <v>0</v>
      </c>
      <c r="DR19" s="111">
        <v>0</v>
      </c>
      <c r="DS19" s="111">
        <v>0</v>
      </c>
      <c r="DT19" s="275">
        <v>0</v>
      </c>
      <c r="DV19" s="272">
        <v>0</v>
      </c>
      <c r="DW19" s="111">
        <v>0</v>
      </c>
      <c r="DX19" s="111">
        <v>0</v>
      </c>
      <c r="DY19" s="275">
        <v>0</v>
      </c>
      <c r="DZ19" s="276"/>
      <c r="EA19" s="272">
        <v>0</v>
      </c>
      <c r="EB19" s="111">
        <v>0</v>
      </c>
      <c r="EC19" s="111">
        <v>0</v>
      </c>
      <c r="ED19" s="275">
        <v>0</v>
      </c>
      <c r="EF19" s="272">
        <v>0</v>
      </c>
      <c r="EG19" s="111">
        <v>0</v>
      </c>
      <c r="EH19" s="111">
        <v>0</v>
      </c>
      <c r="EI19" s="275">
        <v>0</v>
      </c>
      <c r="EJ19" s="276"/>
      <c r="EK19" s="272">
        <v>0</v>
      </c>
      <c r="EL19" s="111">
        <v>0</v>
      </c>
      <c r="EM19" s="111">
        <v>0</v>
      </c>
      <c r="EN19" s="275">
        <v>0</v>
      </c>
      <c r="EP19" s="272">
        <v>0</v>
      </c>
      <c r="EQ19" s="111">
        <v>0</v>
      </c>
      <c r="ER19" s="111">
        <v>0</v>
      </c>
      <c r="ES19" s="275">
        <v>0</v>
      </c>
      <c r="ET19" s="276"/>
      <c r="EU19" s="272">
        <v>0</v>
      </c>
      <c r="EV19" s="111">
        <v>0</v>
      </c>
      <c r="EW19" s="111">
        <v>0</v>
      </c>
      <c r="EX19" s="275">
        <v>0</v>
      </c>
      <c r="EZ19" s="272">
        <v>0</v>
      </c>
      <c r="FA19" s="111">
        <v>0</v>
      </c>
      <c r="FB19" s="111">
        <v>0</v>
      </c>
      <c r="FC19" s="275">
        <v>0</v>
      </c>
      <c r="FD19" s="276"/>
      <c r="FE19" s="272">
        <v>0</v>
      </c>
      <c r="FF19" s="111">
        <v>0</v>
      </c>
      <c r="FG19" s="111">
        <v>0</v>
      </c>
      <c r="FH19" s="275">
        <v>0</v>
      </c>
    </row>
    <row r="20" spans="1:164" s="56" customFormat="1" outlineLevel="1">
      <c r="A20" s="119">
        <v>42100</v>
      </c>
      <c r="B20" s="74">
        <v>42100</v>
      </c>
      <c r="C20" s="68"/>
      <c r="D20" s="56" t="s">
        <v>194</v>
      </c>
      <c r="F20" s="274">
        <v>71000</v>
      </c>
      <c r="G20" s="211">
        <v>71000</v>
      </c>
      <c r="H20" s="111">
        <v>0</v>
      </c>
      <c r="I20" s="275" t="s">
        <v>362</v>
      </c>
      <c r="J20" s="276"/>
      <c r="K20" s="274">
        <v>67931</v>
      </c>
      <c r="L20" s="211">
        <v>71000</v>
      </c>
      <c r="M20" s="111">
        <v>3069</v>
      </c>
      <c r="N20" s="275">
        <v>4.5178195521926659E-2</v>
      </c>
      <c r="O20" s="75"/>
      <c r="P20" s="272">
        <v>0</v>
      </c>
      <c r="Q20" s="111">
        <v>0</v>
      </c>
      <c r="R20" s="111">
        <v>0</v>
      </c>
      <c r="S20" s="275">
        <v>0</v>
      </c>
      <c r="T20" s="276"/>
      <c r="U20" s="272">
        <v>0</v>
      </c>
      <c r="V20" s="111">
        <v>0</v>
      </c>
      <c r="W20" s="111">
        <v>0</v>
      </c>
      <c r="X20" s="275">
        <v>0</v>
      </c>
      <c r="Z20" s="272">
        <v>71000</v>
      </c>
      <c r="AA20" s="111">
        <v>71000</v>
      </c>
      <c r="AB20" s="111">
        <v>0</v>
      </c>
      <c r="AC20" s="275" t="s">
        <v>362</v>
      </c>
      <c r="AD20" s="276"/>
      <c r="AE20" s="272">
        <v>67931</v>
      </c>
      <c r="AF20" s="111">
        <v>71000</v>
      </c>
      <c r="AG20" s="111">
        <v>3069</v>
      </c>
      <c r="AH20" s="275">
        <v>4.5178195521926659E-2</v>
      </c>
      <c r="AJ20" s="272">
        <v>0</v>
      </c>
      <c r="AK20" s="111">
        <v>0</v>
      </c>
      <c r="AL20" s="111">
        <v>0</v>
      </c>
      <c r="AM20" s="275">
        <v>0</v>
      </c>
      <c r="AN20" s="276"/>
      <c r="AO20" s="272">
        <v>0</v>
      </c>
      <c r="AP20" s="111">
        <v>0</v>
      </c>
      <c r="AQ20" s="111">
        <v>0</v>
      </c>
      <c r="AR20" s="275">
        <v>0</v>
      </c>
      <c r="AT20" s="272">
        <v>0</v>
      </c>
      <c r="AU20" s="111">
        <v>0</v>
      </c>
      <c r="AV20" s="111">
        <v>0</v>
      </c>
      <c r="AW20" s="275">
        <v>0</v>
      </c>
      <c r="AX20" s="276"/>
      <c r="AY20" s="272">
        <v>0</v>
      </c>
      <c r="AZ20" s="111">
        <v>0</v>
      </c>
      <c r="BA20" s="111">
        <v>0</v>
      </c>
      <c r="BB20" s="275">
        <v>0</v>
      </c>
      <c r="BD20" s="272">
        <v>0</v>
      </c>
      <c r="BE20" s="111">
        <v>0</v>
      </c>
      <c r="BF20" s="111">
        <v>0</v>
      </c>
      <c r="BG20" s="275">
        <v>0</v>
      </c>
      <c r="BH20" s="276"/>
      <c r="BI20" s="272">
        <v>0</v>
      </c>
      <c r="BJ20" s="111">
        <v>0</v>
      </c>
      <c r="BK20" s="111">
        <v>0</v>
      </c>
      <c r="BL20" s="275">
        <v>0</v>
      </c>
      <c r="BN20" s="272">
        <v>0</v>
      </c>
      <c r="BO20" s="111">
        <v>0</v>
      </c>
      <c r="BP20" s="111">
        <v>0</v>
      </c>
      <c r="BQ20" s="275">
        <v>0</v>
      </c>
      <c r="BR20" s="276"/>
      <c r="BS20" s="272">
        <v>0</v>
      </c>
      <c r="BT20" s="111">
        <v>0</v>
      </c>
      <c r="BU20" s="111">
        <v>0</v>
      </c>
      <c r="BV20" s="275">
        <v>0</v>
      </c>
      <c r="BX20" s="272">
        <v>0</v>
      </c>
      <c r="BY20" s="111">
        <v>0</v>
      </c>
      <c r="BZ20" s="111">
        <v>0</v>
      </c>
      <c r="CA20" s="275">
        <v>0</v>
      </c>
      <c r="CB20" s="276"/>
      <c r="CC20" s="272">
        <v>0</v>
      </c>
      <c r="CD20" s="111">
        <v>0</v>
      </c>
      <c r="CE20" s="111">
        <v>0</v>
      </c>
      <c r="CF20" s="275">
        <v>0</v>
      </c>
      <c r="CH20" s="272">
        <v>0</v>
      </c>
      <c r="CI20" s="111">
        <v>0</v>
      </c>
      <c r="CJ20" s="111">
        <v>0</v>
      </c>
      <c r="CK20" s="275">
        <v>0</v>
      </c>
      <c r="CL20" s="276"/>
      <c r="CM20" s="272">
        <v>0</v>
      </c>
      <c r="CN20" s="111">
        <v>0</v>
      </c>
      <c r="CO20" s="111">
        <v>0</v>
      </c>
      <c r="CP20" s="275">
        <v>0</v>
      </c>
      <c r="CR20" s="272">
        <v>0</v>
      </c>
      <c r="CS20" s="111">
        <v>0</v>
      </c>
      <c r="CT20" s="111">
        <v>0</v>
      </c>
      <c r="CU20" s="275">
        <v>0</v>
      </c>
      <c r="CV20" s="276"/>
      <c r="CW20" s="272">
        <v>0</v>
      </c>
      <c r="CX20" s="111">
        <v>0</v>
      </c>
      <c r="CY20" s="111">
        <v>0</v>
      </c>
      <c r="CZ20" s="275">
        <v>0</v>
      </c>
      <c r="DB20" s="272">
        <v>0</v>
      </c>
      <c r="DC20" s="111">
        <v>0</v>
      </c>
      <c r="DD20" s="111">
        <v>0</v>
      </c>
      <c r="DE20" s="275">
        <v>0</v>
      </c>
      <c r="DF20" s="276"/>
      <c r="DG20" s="272">
        <v>0</v>
      </c>
      <c r="DH20" s="111">
        <v>0</v>
      </c>
      <c r="DI20" s="111">
        <v>0</v>
      </c>
      <c r="DJ20" s="275">
        <v>0</v>
      </c>
      <c r="DL20" s="272">
        <v>0</v>
      </c>
      <c r="DM20" s="111">
        <v>0</v>
      </c>
      <c r="DN20" s="111">
        <v>0</v>
      </c>
      <c r="DO20" s="275">
        <v>0</v>
      </c>
      <c r="DP20" s="276"/>
      <c r="DQ20" s="272">
        <v>0</v>
      </c>
      <c r="DR20" s="111">
        <v>0</v>
      </c>
      <c r="DS20" s="111">
        <v>0</v>
      </c>
      <c r="DT20" s="275">
        <v>0</v>
      </c>
      <c r="DV20" s="272">
        <v>0</v>
      </c>
      <c r="DW20" s="111">
        <v>0</v>
      </c>
      <c r="DX20" s="111">
        <v>0</v>
      </c>
      <c r="DY20" s="275">
        <v>0</v>
      </c>
      <c r="DZ20" s="276"/>
      <c r="EA20" s="272">
        <v>0</v>
      </c>
      <c r="EB20" s="111">
        <v>0</v>
      </c>
      <c r="EC20" s="111">
        <v>0</v>
      </c>
      <c r="ED20" s="275">
        <v>0</v>
      </c>
      <c r="EF20" s="272">
        <v>0</v>
      </c>
      <c r="EG20" s="111">
        <v>0</v>
      </c>
      <c r="EH20" s="111">
        <v>0</v>
      </c>
      <c r="EI20" s="275">
        <v>0</v>
      </c>
      <c r="EJ20" s="276"/>
      <c r="EK20" s="272">
        <v>0</v>
      </c>
      <c r="EL20" s="111">
        <v>0</v>
      </c>
      <c r="EM20" s="111">
        <v>0</v>
      </c>
      <c r="EN20" s="275">
        <v>0</v>
      </c>
      <c r="EP20" s="272">
        <v>0</v>
      </c>
      <c r="EQ20" s="111">
        <v>0</v>
      </c>
      <c r="ER20" s="111">
        <v>0</v>
      </c>
      <c r="ES20" s="275">
        <v>0</v>
      </c>
      <c r="ET20" s="276"/>
      <c r="EU20" s="272">
        <v>0</v>
      </c>
      <c r="EV20" s="111">
        <v>0</v>
      </c>
      <c r="EW20" s="111">
        <v>0</v>
      </c>
      <c r="EX20" s="275">
        <v>0</v>
      </c>
      <c r="EZ20" s="272">
        <v>0</v>
      </c>
      <c r="FA20" s="111">
        <v>0</v>
      </c>
      <c r="FB20" s="111">
        <v>0</v>
      </c>
      <c r="FC20" s="275">
        <v>0</v>
      </c>
      <c r="FD20" s="276"/>
      <c r="FE20" s="272">
        <v>0</v>
      </c>
      <c r="FF20" s="111">
        <v>0</v>
      </c>
      <c r="FG20" s="111">
        <v>0</v>
      </c>
      <c r="FH20" s="275">
        <v>0</v>
      </c>
    </row>
    <row r="21" spans="1:164" s="56" customFormat="1" outlineLevel="1">
      <c r="A21" s="119">
        <v>42200</v>
      </c>
      <c r="B21" s="74">
        <v>42200</v>
      </c>
      <c r="C21" s="68"/>
      <c r="D21" s="56" t="s">
        <v>195</v>
      </c>
      <c r="F21" s="274">
        <v>4000</v>
      </c>
      <c r="G21" s="211">
        <v>3000</v>
      </c>
      <c r="H21" s="111">
        <v>-1000</v>
      </c>
      <c r="I21" s="275">
        <v>-0.25</v>
      </c>
      <c r="J21" s="276"/>
      <c r="K21" s="274">
        <v>3044</v>
      </c>
      <c r="L21" s="211">
        <v>3000</v>
      </c>
      <c r="M21" s="111">
        <v>-44</v>
      </c>
      <c r="N21" s="275">
        <v>-1.4454664914586071E-2</v>
      </c>
      <c r="O21" s="75"/>
      <c r="P21" s="272">
        <v>0</v>
      </c>
      <c r="Q21" s="111">
        <v>0</v>
      </c>
      <c r="R21" s="111">
        <v>0</v>
      </c>
      <c r="S21" s="275">
        <v>0</v>
      </c>
      <c r="T21" s="276"/>
      <c r="U21" s="272">
        <v>0</v>
      </c>
      <c r="V21" s="111">
        <v>0</v>
      </c>
      <c r="W21" s="111">
        <v>0</v>
      </c>
      <c r="X21" s="275">
        <v>0</v>
      </c>
      <c r="Z21" s="272">
        <v>4000</v>
      </c>
      <c r="AA21" s="111">
        <v>3000</v>
      </c>
      <c r="AB21" s="111">
        <v>-1000</v>
      </c>
      <c r="AC21" s="275">
        <v>-0.25</v>
      </c>
      <c r="AD21" s="276"/>
      <c r="AE21" s="272">
        <v>3044</v>
      </c>
      <c r="AF21" s="111">
        <v>3000</v>
      </c>
      <c r="AG21" s="111">
        <v>-44</v>
      </c>
      <c r="AH21" s="275">
        <v>-1.4454664914586071E-2</v>
      </c>
      <c r="AJ21" s="272">
        <v>0</v>
      </c>
      <c r="AK21" s="111">
        <v>0</v>
      </c>
      <c r="AL21" s="111">
        <v>0</v>
      </c>
      <c r="AM21" s="275">
        <v>0</v>
      </c>
      <c r="AN21" s="276"/>
      <c r="AO21" s="272">
        <v>0</v>
      </c>
      <c r="AP21" s="111">
        <v>0</v>
      </c>
      <c r="AQ21" s="111">
        <v>0</v>
      </c>
      <c r="AR21" s="275">
        <v>0</v>
      </c>
      <c r="AT21" s="272">
        <v>0</v>
      </c>
      <c r="AU21" s="111">
        <v>0</v>
      </c>
      <c r="AV21" s="111">
        <v>0</v>
      </c>
      <c r="AW21" s="275">
        <v>0</v>
      </c>
      <c r="AX21" s="276"/>
      <c r="AY21" s="272">
        <v>0</v>
      </c>
      <c r="AZ21" s="111">
        <v>0</v>
      </c>
      <c r="BA21" s="111">
        <v>0</v>
      </c>
      <c r="BB21" s="275">
        <v>0</v>
      </c>
      <c r="BD21" s="272">
        <v>0</v>
      </c>
      <c r="BE21" s="111">
        <v>0</v>
      </c>
      <c r="BF21" s="111">
        <v>0</v>
      </c>
      <c r="BG21" s="275">
        <v>0</v>
      </c>
      <c r="BH21" s="276"/>
      <c r="BI21" s="272">
        <v>0</v>
      </c>
      <c r="BJ21" s="111">
        <v>0</v>
      </c>
      <c r="BK21" s="111">
        <v>0</v>
      </c>
      <c r="BL21" s="275">
        <v>0</v>
      </c>
      <c r="BN21" s="272">
        <v>0</v>
      </c>
      <c r="BO21" s="111">
        <v>0</v>
      </c>
      <c r="BP21" s="111">
        <v>0</v>
      </c>
      <c r="BQ21" s="275">
        <v>0</v>
      </c>
      <c r="BR21" s="276"/>
      <c r="BS21" s="272">
        <v>0</v>
      </c>
      <c r="BT21" s="111">
        <v>0</v>
      </c>
      <c r="BU21" s="111">
        <v>0</v>
      </c>
      <c r="BV21" s="275">
        <v>0</v>
      </c>
      <c r="BX21" s="272">
        <v>0</v>
      </c>
      <c r="BY21" s="111">
        <v>0</v>
      </c>
      <c r="BZ21" s="111">
        <v>0</v>
      </c>
      <c r="CA21" s="275">
        <v>0</v>
      </c>
      <c r="CB21" s="276"/>
      <c r="CC21" s="272">
        <v>0</v>
      </c>
      <c r="CD21" s="111">
        <v>0</v>
      </c>
      <c r="CE21" s="111">
        <v>0</v>
      </c>
      <c r="CF21" s="275">
        <v>0</v>
      </c>
      <c r="CH21" s="272">
        <v>0</v>
      </c>
      <c r="CI21" s="111">
        <v>0</v>
      </c>
      <c r="CJ21" s="111">
        <v>0</v>
      </c>
      <c r="CK21" s="275">
        <v>0</v>
      </c>
      <c r="CL21" s="276"/>
      <c r="CM21" s="272">
        <v>0</v>
      </c>
      <c r="CN21" s="111">
        <v>0</v>
      </c>
      <c r="CO21" s="111">
        <v>0</v>
      </c>
      <c r="CP21" s="275">
        <v>0</v>
      </c>
      <c r="CR21" s="272">
        <v>0</v>
      </c>
      <c r="CS21" s="111">
        <v>0</v>
      </c>
      <c r="CT21" s="111">
        <v>0</v>
      </c>
      <c r="CU21" s="275">
        <v>0</v>
      </c>
      <c r="CV21" s="276"/>
      <c r="CW21" s="272">
        <v>0</v>
      </c>
      <c r="CX21" s="111">
        <v>0</v>
      </c>
      <c r="CY21" s="111">
        <v>0</v>
      </c>
      <c r="CZ21" s="275">
        <v>0</v>
      </c>
      <c r="DB21" s="272">
        <v>0</v>
      </c>
      <c r="DC21" s="111">
        <v>0</v>
      </c>
      <c r="DD21" s="111">
        <v>0</v>
      </c>
      <c r="DE21" s="275">
        <v>0</v>
      </c>
      <c r="DF21" s="276"/>
      <c r="DG21" s="272">
        <v>0</v>
      </c>
      <c r="DH21" s="111">
        <v>0</v>
      </c>
      <c r="DI21" s="111">
        <v>0</v>
      </c>
      <c r="DJ21" s="275">
        <v>0</v>
      </c>
      <c r="DL21" s="272">
        <v>0</v>
      </c>
      <c r="DM21" s="111">
        <v>0</v>
      </c>
      <c r="DN21" s="111">
        <v>0</v>
      </c>
      <c r="DO21" s="275">
        <v>0</v>
      </c>
      <c r="DP21" s="276"/>
      <c r="DQ21" s="272">
        <v>0</v>
      </c>
      <c r="DR21" s="111">
        <v>0</v>
      </c>
      <c r="DS21" s="111">
        <v>0</v>
      </c>
      <c r="DT21" s="275">
        <v>0</v>
      </c>
      <c r="DV21" s="272">
        <v>0</v>
      </c>
      <c r="DW21" s="111">
        <v>0</v>
      </c>
      <c r="DX21" s="111">
        <v>0</v>
      </c>
      <c r="DY21" s="275">
        <v>0</v>
      </c>
      <c r="DZ21" s="276"/>
      <c r="EA21" s="272">
        <v>0</v>
      </c>
      <c r="EB21" s="111">
        <v>0</v>
      </c>
      <c r="EC21" s="111">
        <v>0</v>
      </c>
      <c r="ED21" s="275">
        <v>0</v>
      </c>
      <c r="EF21" s="272">
        <v>0</v>
      </c>
      <c r="EG21" s="111">
        <v>0</v>
      </c>
      <c r="EH21" s="111">
        <v>0</v>
      </c>
      <c r="EI21" s="275">
        <v>0</v>
      </c>
      <c r="EJ21" s="276"/>
      <c r="EK21" s="272">
        <v>0</v>
      </c>
      <c r="EL21" s="111">
        <v>0</v>
      </c>
      <c r="EM21" s="111">
        <v>0</v>
      </c>
      <c r="EN21" s="275">
        <v>0</v>
      </c>
      <c r="EP21" s="272">
        <v>0</v>
      </c>
      <c r="EQ21" s="111">
        <v>0</v>
      </c>
      <c r="ER21" s="111">
        <v>0</v>
      </c>
      <c r="ES21" s="275">
        <v>0</v>
      </c>
      <c r="ET21" s="276"/>
      <c r="EU21" s="272">
        <v>0</v>
      </c>
      <c r="EV21" s="111">
        <v>0</v>
      </c>
      <c r="EW21" s="111">
        <v>0</v>
      </c>
      <c r="EX21" s="275">
        <v>0</v>
      </c>
      <c r="EZ21" s="272">
        <v>0</v>
      </c>
      <c r="FA21" s="111">
        <v>0</v>
      </c>
      <c r="FB21" s="111">
        <v>0</v>
      </c>
      <c r="FC21" s="275">
        <v>0</v>
      </c>
      <c r="FD21" s="276"/>
      <c r="FE21" s="272">
        <v>0</v>
      </c>
      <c r="FF21" s="111">
        <v>0</v>
      </c>
      <c r="FG21" s="111">
        <v>0</v>
      </c>
      <c r="FH21" s="275">
        <v>0</v>
      </c>
    </row>
    <row r="22" spans="1:164" s="56" customFormat="1" outlineLevel="1">
      <c r="A22" s="119">
        <v>42400</v>
      </c>
      <c r="B22" s="74">
        <v>42400</v>
      </c>
      <c r="C22" s="68"/>
      <c r="D22" s="56" t="s">
        <v>63</v>
      </c>
      <c r="F22" s="274">
        <v>0</v>
      </c>
      <c r="G22" s="211">
        <v>0</v>
      </c>
      <c r="H22" s="111">
        <v>0</v>
      </c>
      <c r="I22" s="275">
        <v>0</v>
      </c>
      <c r="J22" s="276"/>
      <c r="K22" s="274">
        <v>0</v>
      </c>
      <c r="L22" s="211">
        <v>0</v>
      </c>
      <c r="M22" s="111">
        <v>0</v>
      </c>
      <c r="N22" s="275">
        <v>0</v>
      </c>
      <c r="O22" s="75"/>
      <c r="P22" s="272">
        <v>0</v>
      </c>
      <c r="Q22" s="111">
        <v>0</v>
      </c>
      <c r="R22" s="111">
        <v>0</v>
      </c>
      <c r="S22" s="275">
        <v>0</v>
      </c>
      <c r="T22" s="276"/>
      <c r="U22" s="272">
        <v>0</v>
      </c>
      <c r="V22" s="111">
        <v>0</v>
      </c>
      <c r="W22" s="111">
        <v>0</v>
      </c>
      <c r="X22" s="275">
        <v>0</v>
      </c>
      <c r="Z22" s="272">
        <v>0</v>
      </c>
      <c r="AA22" s="111">
        <v>0</v>
      </c>
      <c r="AB22" s="111">
        <v>0</v>
      </c>
      <c r="AC22" s="275">
        <v>0</v>
      </c>
      <c r="AD22" s="276"/>
      <c r="AE22" s="272">
        <v>0</v>
      </c>
      <c r="AF22" s="111">
        <v>0</v>
      </c>
      <c r="AG22" s="111">
        <v>0</v>
      </c>
      <c r="AH22" s="275">
        <v>0</v>
      </c>
      <c r="AJ22" s="272">
        <v>0</v>
      </c>
      <c r="AK22" s="111">
        <v>0</v>
      </c>
      <c r="AL22" s="111">
        <v>0</v>
      </c>
      <c r="AM22" s="275">
        <v>0</v>
      </c>
      <c r="AN22" s="276"/>
      <c r="AO22" s="272">
        <v>0</v>
      </c>
      <c r="AP22" s="111">
        <v>0</v>
      </c>
      <c r="AQ22" s="111">
        <v>0</v>
      </c>
      <c r="AR22" s="275">
        <v>0</v>
      </c>
      <c r="AT22" s="272">
        <v>0</v>
      </c>
      <c r="AU22" s="111">
        <v>0</v>
      </c>
      <c r="AV22" s="111">
        <v>0</v>
      </c>
      <c r="AW22" s="275">
        <v>0</v>
      </c>
      <c r="AX22" s="276"/>
      <c r="AY22" s="272">
        <v>0</v>
      </c>
      <c r="AZ22" s="111">
        <v>0</v>
      </c>
      <c r="BA22" s="111">
        <v>0</v>
      </c>
      <c r="BB22" s="275">
        <v>0</v>
      </c>
      <c r="BD22" s="272">
        <v>0</v>
      </c>
      <c r="BE22" s="111">
        <v>0</v>
      </c>
      <c r="BF22" s="111">
        <v>0</v>
      </c>
      <c r="BG22" s="275">
        <v>0</v>
      </c>
      <c r="BH22" s="276"/>
      <c r="BI22" s="272">
        <v>0</v>
      </c>
      <c r="BJ22" s="111">
        <v>0</v>
      </c>
      <c r="BK22" s="111">
        <v>0</v>
      </c>
      <c r="BL22" s="275">
        <v>0</v>
      </c>
      <c r="BN22" s="272">
        <v>0</v>
      </c>
      <c r="BO22" s="111">
        <v>0</v>
      </c>
      <c r="BP22" s="111">
        <v>0</v>
      </c>
      <c r="BQ22" s="275">
        <v>0</v>
      </c>
      <c r="BR22" s="276"/>
      <c r="BS22" s="272">
        <v>0</v>
      </c>
      <c r="BT22" s="111">
        <v>0</v>
      </c>
      <c r="BU22" s="111">
        <v>0</v>
      </c>
      <c r="BV22" s="275">
        <v>0</v>
      </c>
      <c r="BX22" s="272">
        <v>0</v>
      </c>
      <c r="BY22" s="111">
        <v>0</v>
      </c>
      <c r="BZ22" s="111">
        <v>0</v>
      </c>
      <c r="CA22" s="275">
        <v>0</v>
      </c>
      <c r="CB22" s="276"/>
      <c r="CC22" s="272">
        <v>0</v>
      </c>
      <c r="CD22" s="111">
        <v>0</v>
      </c>
      <c r="CE22" s="111">
        <v>0</v>
      </c>
      <c r="CF22" s="275">
        <v>0</v>
      </c>
      <c r="CH22" s="272">
        <v>0</v>
      </c>
      <c r="CI22" s="111">
        <v>0</v>
      </c>
      <c r="CJ22" s="111">
        <v>0</v>
      </c>
      <c r="CK22" s="275">
        <v>0</v>
      </c>
      <c r="CL22" s="276"/>
      <c r="CM22" s="272">
        <v>0</v>
      </c>
      <c r="CN22" s="111">
        <v>0</v>
      </c>
      <c r="CO22" s="111">
        <v>0</v>
      </c>
      <c r="CP22" s="275">
        <v>0</v>
      </c>
      <c r="CR22" s="272">
        <v>0</v>
      </c>
      <c r="CS22" s="111">
        <v>0</v>
      </c>
      <c r="CT22" s="111">
        <v>0</v>
      </c>
      <c r="CU22" s="275">
        <v>0</v>
      </c>
      <c r="CV22" s="276"/>
      <c r="CW22" s="272">
        <v>0</v>
      </c>
      <c r="CX22" s="111">
        <v>0</v>
      </c>
      <c r="CY22" s="111">
        <v>0</v>
      </c>
      <c r="CZ22" s="275">
        <v>0</v>
      </c>
      <c r="DB22" s="272">
        <v>0</v>
      </c>
      <c r="DC22" s="111">
        <v>0</v>
      </c>
      <c r="DD22" s="111">
        <v>0</v>
      </c>
      <c r="DE22" s="275">
        <v>0</v>
      </c>
      <c r="DF22" s="276"/>
      <c r="DG22" s="272">
        <v>0</v>
      </c>
      <c r="DH22" s="111">
        <v>0</v>
      </c>
      <c r="DI22" s="111">
        <v>0</v>
      </c>
      <c r="DJ22" s="275">
        <v>0</v>
      </c>
      <c r="DL22" s="272">
        <v>0</v>
      </c>
      <c r="DM22" s="111">
        <v>0</v>
      </c>
      <c r="DN22" s="111">
        <v>0</v>
      </c>
      <c r="DO22" s="275">
        <v>0</v>
      </c>
      <c r="DP22" s="276"/>
      <c r="DQ22" s="272">
        <v>0</v>
      </c>
      <c r="DR22" s="111">
        <v>0</v>
      </c>
      <c r="DS22" s="111">
        <v>0</v>
      </c>
      <c r="DT22" s="275">
        <v>0</v>
      </c>
      <c r="DV22" s="272">
        <v>0</v>
      </c>
      <c r="DW22" s="111">
        <v>0</v>
      </c>
      <c r="DX22" s="111">
        <v>0</v>
      </c>
      <c r="DY22" s="275">
        <v>0</v>
      </c>
      <c r="DZ22" s="276"/>
      <c r="EA22" s="272">
        <v>0</v>
      </c>
      <c r="EB22" s="111">
        <v>0</v>
      </c>
      <c r="EC22" s="111">
        <v>0</v>
      </c>
      <c r="ED22" s="275">
        <v>0</v>
      </c>
      <c r="EF22" s="272">
        <v>0</v>
      </c>
      <c r="EG22" s="111">
        <v>0</v>
      </c>
      <c r="EH22" s="111">
        <v>0</v>
      </c>
      <c r="EI22" s="275">
        <v>0</v>
      </c>
      <c r="EJ22" s="276"/>
      <c r="EK22" s="272">
        <v>0</v>
      </c>
      <c r="EL22" s="111">
        <v>0</v>
      </c>
      <c r="EM22" s="111">
        <v>0</v>
      </c>
      <c r="EN22" s="275">
        <v>0</v>
      </c>
      <c r="EP22" s="272">
        <v>0</v>
      </c>
      <c r="EQ22" s="111">
        <v>0</v>
      </c>
      <c r="ER22" s="111">
        <v>0</v>
      </c>
      <c r="ES22" s="275">
        <v>0</v>
      </c>
      <c r="ET22" s="276"/>
      <c r="EU22" s="272">
        <v>0</v>
      </c>
      <c r="EV22" s="111">
        <v>0</v>
      </c>
      <c r="EW22" s="111">
        <v>0</v>
      </c>
      <c r="EX22" s="275">
        <v>0</v>
      </c>
      <c r="EZ22" s="272">
        <v>0</v>
      </c>
      <c r="FA22" s="111">
        <v>0</v>
      </c>
      <c r="FB22" s="111">
        <v>0</v>
      </c>
      <c r="FC22" s="275">
        <v>0</v>
      </c>
      <c r="FD22" s="276"/>
      <c r="FE22" s="272">
        <v>0</v>
      </c>
      <c r="FF22" s="111">
        <v>0</v>
      </c>
      <c r="FG22" s="111">
        <v>0</v>
      </c>
      <c r="FH22" s="275">
        <v>0</v>
      </c>
    </row>
    <row r="23" spans="1:164" s="56" customFormat="1" outlineLevel="1">
      <c r="A23" s="119">
        <v>43100</v>
      </c>
      <c r="B23" s="74">
        <v>43100</v>
      </c>
      <c r="C23" s="68"/>
      <c r="D23" s="56" t="s">
        <v>65</v>
      </c>
      <c r="F23" s="274">
        <v>27228672</v>
      </c>
      <c r="G23" s="211">
        <v>27228672</v>
      </c>
      <c r="H23" s="111">
        <v>0</v>
      </c>
      <c r="I23" s="275" t="s">
        <v>362</v>
      </c>
      <c r="J23" s="276"/>
      <c r="K23" s="274">
        <v>25270250.559999999</v>
      </c>
      <c r="L23" s="211">
        <v>27228672</v>
      </c>
      <c r="M23" s="111">
        <v>1958421.4400000013</v>
      </c>
      <c r="N23" s="275">
        <v>7.7499090693622374E-2</v>
      </c>
      <c r="O23" s="75"/>
      <c r="P23" s="272">
        <v>0</v>
      </c>
      <c r="Q23" s="111">
        <v>0</v>
      </c>
      <c r="R23" s="111">
        <v>0</v>
      </c>
      <c r="S23" s="275">
        <v>0</v>
      </c>
      <c r="T23" s="276"/>
      <c r="U23" s="272">
        <v>0</v>
      </c>
      <c r="V23" s="111">
        <v>0</v>
      </c>
      <c r="W23" s="111">
        <v>0</v>
      </c>
      <c r="X23" s="275">
        <v>0</v>
      </c>
      <c r="Z23" s="272">
        <v>0</v>
      </c>
      <c r="AA23" s="111">
        <v>0</v>
      </c>
      <c r="AB23" s="111">
        <v>0</v>
      </c>
      <c r="AC23" s="275">
        <v>0</v>
      </c>
      <c r="AD23" s="276"/>
      <c r="AE23" s="272">
        <v>0</v>
      </c>
      <c r="AF23" s="111">
        <v>0</v>
      </c>
      <c r="AG23" s="111">
        <v>0</v>
      </c>
      <c r="AH23" s="275">
        <v>0</v>
      </c>
      <c r="AJ23" s="272">
        <v>0</v>
      </c>
      <c r="AK23" s="111">
        <v>0</v>
      </c>
      <c r="AL23" s="111">
        <v>0</v>
      </c>
      <c r="AM23" s="275">
        <v>0</v>
      </c>
      <c r="AN23" s="276"/>
      <c r="AO23" s="272">
        <v>0</v>
      </c>
      <c r="AP23" s="111">
        <v>0</v>
      </c>
      <c r="AQ23" s="111">
        <v>0</v>
      </c>
      <c r="AR23" s="275">
        <v>0</v>
      </c>
      <c r="AT23" s="272">
        <v>0</v>
      </c>
      <c r="AU23" s="111">
        <v>0</v>
      </c>
      <c r="AV23" s="111">
        <v>0</v>
      </c>
      <c r="AW23" s="275">
        <v>0</v>
      </c>
      <c r="AX23" s="276"/>
      <c r="AY23" s="272">
        <v>0</v>
      </c>
      <c r="AZ23" s="111">
        <v>0</v>
      </c>
      <c r="BA23" s="111">
        <v>0</v>
      </c>
      <c r="BB23" s="275">
        <v>0</v>
      </c>
      <c r="BD23" s="272">
        <v>27228672</v>
      </c>
      <c r="BE23" s="111">
        <v>27228672</v>
      </c>
      <c r="BF23" s="111">
        <v>0</v>
      </c>
      <c r="BG23" s="275" t="s">
        <v>362</v>
      </c>
      <c r="BH23" s="276"/>
      <c r="BI23" s="272">
        <v>25270250.559999999</v>
      </c>
      <c r="BJ23" s="111">
        <v>27228672</v>
      </c>
      <c r="BK23" s="111">
        <v>1958421.4400000013</v>
      </c>
      <c r="BL23" s="275">
        <v>7.7499090693622374E-2</v>
      </c>
      <c r="BN23" s="272">
        <v>0</v>
      </c>
      <c r="BO23" s="111">
        <v>0</v>
      </c>
      <c r="BP23" s="111">
        <v>0</v>
      </c>
      <c r="BQ23" s="275">
        <v>0</v>
      </c>
      <c r="BR23" s="276"/>
      <c r="BS23" s="272">
        <v>0</v>
      </c>
      <c r="BT23" s="111">
        <v>0</v>
      </c>
      <c r="BU23" s="111">
        <v>0</v>
      </c>
      <c r="BV23" s="275">
        <v>0</v>
      </c>
      <c r="BX23" s="272">
        <v>0</v>
      </c>
      <c r="BY23" s="111">
        <v>0</v>
      </c>
      <c r="BZ23" s="111">
        <v>0</v>
      </c>
      <c r="CA23" s="275">
        <v>0</v>
      </c>
      <c r="CB23" s="276"/>
      <c r="CC23" s="272">
        <v>0</v>
      </c>
      <c r="CD23" s="111">
        <v>0</v>
      </c>
      <c r="CE23" s="111">
        <v>0</v>
      </c>
      <c r="CF23" s="275">
        <v>0</v>
      </c>
      <c r="CH23" s="272">
        <v>0</v>
      </c>
      <c r="CI23" s="111">
        <v>0</v>
      </c>
      <c r="CJ23" s="111">
        <v>0</v>
      </c>
      <c r="CK23" s="275">
        <v>0</v>
      </c>
      <c r="CL23" s="276"/>
      <c r="CM23" s="272">
        <v>0</v>
      </c>
      <c r="CN23" s="111">
        <v>0</v>
      </c>
      <c r="CO23" s="111">
        <v>0</v>
      </c>
      <c r="CP23" s="275">
        <v>0</v>
      </c>
      <c r="CR23" s="272">
        <v>0</v>
      </c>
      <c r="CS23" s="111">
        <v>0</v>
      </c>
      <c r="CT23" s="111">
        <v>0</v>
      </c>
      <c r="CU23" s="275">
        <v>0</v>
      </c>
      <c r="CV23" s="276"/>
      <c r="CW23" s="272">
        <v>0</v>
      </c>
      <c r="CX23" s="111">
        <v>0</v>
      </c>
      <c r="CY23" s="111">
        <v>0</v>
      </c>
      <c r="CZ23" s="275">
        <v>0</v>
      </c>
      <c r="DB23" s="272">
        <v>0</v>
      </c>
      <c r="DC23" s="111">
        <v>0</v>
      </c>
      <c r="DD23" s="111">
        <v>0</v>
      </c>
      <c r="DE23" s="275">
        <v>0</v>
      </c>
      <c r="DF23" s="276"/>
      <c r="DG23" s="272">
        <v>0</v>
      </c>
      <c r="DH23" s="111">
        <v>0</v>
      </c>
      <c r="DI23" s="111">
        <v>0</v>
      </c>
      <c r="DJ23" s="275">
        <v>0</v>
      </c>
      <c r="DL23" s="272">
        <v>0</v>
      </c>
      <c r="DM23" s="111">
        <v>0</v>
      </c>
      <c r="DN23" s="111">
        <v>0</v>
      </c>
      <c r="DO23" s="275">
        <v>0</v>
      </c>
      <c r="DP23" s="276"/>
      <c r="DQ23" s="272">
        <v>0</v>
      </c>
      <c r="DR23" s="111">
        <v>0</v>
      </c>
      <c r="DS23" s="111">
        <v>0</v>
      </c>
      <c r="DT23" s="275">
        <v>0</v>
      </c>
      <c r="DV23" s="272">
        <v>0</v>
      </c>
      <c r="DW23" s="111">
        <v>0</v>
      </c>
      <c r="DX23" s="111">
        <v>0</v>
      </c>
      <c r="DY23" s="275">
        <v>0</v>
      </c>
      <c r="DZ23" s="276"/>
      <c r="EA23" s="272">
        <v>0</v>
      </c>
      <c r="EB23" s="111">
        <v>0</v>
      </c>
      <c r="EC23" s="111">
        <v>0</v>
      </c>
      <c r="ED23" s="275">
        <v>0</v>
      </c>
      <c r="EF23" s="272">
        <v>0</v>
      </c>
      <c r="EG23" s="111">
        <v>0</v>
      </c>
      <c r="EH23" s="111">
        <v>0</v>
      </c>
      <c r="EI23" s="275">
        <v>0</v>
      </c>
      <c r="EJ23" s="276"/>
      <c r="EK23" s="272">
        <v>0</v>
      </c>
      <c r="EL23" s="111">
        <v>0</v>
      </c>
      <c r="EM23" s="111">
        <v>0</v>
      </c>
      <c r="EN23" s="275">
        <v>0</v>
      </c>
      <c r="EP23" s="272">
        <v>0</v>
      </c>
      <c r="EQ23" s="111">
        <v>0</v>
      </c>
      <c r="ER23" s="111">
        <v>0</v>
      </c>
      <c r="ES23" s="275">
        <v>0</v>
      </c>
      <c r="ET23" s="276"/>
      <c r="EU23" s="272">
        <v>0</v>
      </c>
      <c r="EV23" s="111">
        <v>0</v>
      </c>
      <c r="EW23" s="111">
        <v>0</v>
      </c>
      <c r="EX23" s="275">
        <v>0</v>
      </c>
      <c r="EZ23" s="272">
        <v>0</v>
      </c>
      <c r="FA23" s="111">
        <v>0</v>
      </c>
      <c r="FB23" s="111">
        <v>0</v>
      </c>
      <c r="FC23" s="275">
        <v>0</v>
      </c>
      <c r="FD23" s="276"/>
      <c r="FE23" s="272">
        <v>0</v>
      </c>
      <c r="FF23" s="111">
        <v>0</v>
      </c>
      <c r="FG23" s="111">
        <v>0</v>
      </c>
      <c r="FH23" s="275">
        <v>0</v>
      </c>
    </row>
    <row r="24" spans="1:164" s="56" customFormat="1" outlineLevel="1">
      <c r="A24" s="119">
        <v>43200</v>
      </c>
      <c r="B24" s="74">
        <v>43200</v>
      </c>
      <c r="C24" s="68"/>
      <c r="D24" s="56" t="s">
        <v>66</v>
      </c>
      <c r="F24" s="274">
        <v>5256180</v>
      </c>
      <c r="G24" s="211">
        <v>5256180</v>
      </c>
      <c r="H24" s="111">
        <v>0</v>
      </c>
      <c r="I24" s="275" t="s">
        <v>362</v>
      </c>
      <c r="J24" s="276"/>
      <c r="K24" s="274">
        <v>5987110.8499999996</v>
      </c>
      <c r="L24" s="211">
        <v>5256180</v>
      </c>
      <c r="M24" s="111">
        <v>-730930.84999999963</v>
      </c>
      <c r="N24" s="275">
        <v>-0.12208406831151283</v>
      </c>
      <c r="O24" s="75"/>
      <c r="P24" s="272">
        <v>0</v>
      </c>
      <c r="Q24" s="111">
        <v>0</v>
      </c>
      <c r="R24" s="111">
        <v>0</v>
      </c>
      <c r="S24" s="275">
        <v>0</v>
      </c>
      <c r="T24" s="276"/>
      <c r="U24" s="272">
        <v>0</v>
      </c>
      <c r="V24" s="111">
        <v>0</v>
      </c>
      <c r="W24" s="111">
        <v>0</v>
      </c>
      <c r="X24" s="275">
        <v>0</v>
      </c>
      <c r="Z24" s="272">
        <v>0</v>
      </c>
      <c r="AA24" s="111">
        <v>0</v>
      </c>
      <c r="AB24" s="111">
        <v>0</v>
      </c>
      <c r="AC24" s="275">
        <v>0</v>
      </c>
      <c r="AD24" s="276"/>
      <c r="AE24" s="272">
        <v>0</v>
      </c>
      <c r="AF24" s="111">
        <v>0</v>
      </c>
      <c r="AG24" s="111">
        <v>0</v>
      </c>
      <c r="AH24" s="275">
        <v>0</v>
      </c>
      <c r="AJ24" s="272">
        <v>0</v>
      </c>
      <c r="AK24" s="111">
        <v>0</v>
      </c>
      <c r="AL24" s="111">
        <v>0</v>
      </c>
      <c r="AM24" s="275">
        <v>0</v>
      </c>
      <c r="AN24" s="276"/>
      <c r="AO24" s="272">
        <v>0</v>
      </c>
      <c r="AP24" s="111">
        <v>0</v>
      </c>
      <c r="AQ24" s="111">
        <v>0</v>
      </c>
      <c r="AR24" s="275">
        <v>0</v>
      </c>
      <c r="AT24" s="272">
        <v>0</v>
      </c>
      <c r="AU24" s="111">
        <v>0</v>
      </c>
      <c r="AV24" s="111">
        <v>0</v>
      </c>
      <c r="AW24" s="275">
        <v>0</v>
      </c>
      <c r="AX24" s="276"/>
      <c r="AY24" s="272">
        <v>0</v>
      </c>
      <c r="AZ24" s="111">
        <v>0</v>
      </c>
      <c r="BA24" s="111">
        <v>0</v>
      </c>
      <c r="BB24" s="275">
        <v>0</v>
      </c>
      <c r="BD24" s="272">
        <v>5256180</v>
      </c>
      <c r="BE24" s="111">
        <v>5256180</v>
      </c>
      <c r="BF24" s="111">
        <v>0</v>
      </c>
      <c r="BG24" s="275" t="s">
        <v>362</v>
      </c>
      <c r="BH24" s="276"/>
      <c r="BI24" s="272">
        <v>5987110.8499999996</v>
      </c>
      <c r="BJ24" s="111">
        <v>5256180</v>
      </c>
      <c r="BK24" s="111">
        <v>-730930.84999999963</v>
      </c>
      <c r="BL24" s="275">
        <v>-0.12208406831151283</v>
      </c>
      <c r="BN24" s="272">
        <v>0</v>
      </c>
      <c r="BO24" s="111">
        <v>0</v>
      </c>
      <c r="BP24" s="111">
        <v>0</v>
      </c>
      <c r="BQ24" s="275">
        <v>0</v>
      </c>
      <c r="BR24" s="276"/>
      <c r="BS24" s="272">
        <v>0</v>
      </c>
      <c r="BT24" s="111">
        <v>0</v>
      </c>
      <c r="BU24" s="111">
        <v>0</v>
      </c>
      <c r="BV24" s="275">
        <v>0</v>
      </c>
      <c r="BX24" s="272">
        <v>0</v>
      </c>
      <c r="BY24" s="111">
        <v>0</v>
      </c>
      <c r="BZ24" s="111">
        <v>0</v>
      </c>
      <c r="CA24" s="275">
        <v>0</v>
      </c>
      <c r="CB24" s="276"/>
      <c r="CC24" s="272">
        <v>0</v>
      </c>
      <c r="CD24" s="111">
        <v>0</v>
      </c>
      <c r="CE24" s="111">
        <v>0</v>
      </c>
      <c r="CF24" s="275">
        <v>0</v>
      </c>
      <c r="CH24" s="272">
        <v>0</v>
      </c>
      <c r="CI24" s="111">
        <v>0</v>
      </c>
      <c r="CJ24" s="111">
        <v>0</v>
      </c>
      <c r="CK24" s="275">
        <v>0</v>
      </c>
      <c r="CL24" s="276"/>
      <c r="CM24" s="272">
        <v>0</v>
      </c>
      <c r="CN24" s="111">
        <v>0</v>
      </c>
      <c r="CO24" s="111">
        <v>0</v>
      </c>
      <c r="CP24" s="275">
        <v>0</v>
      </c>
      <c r="CR24" s="272">
        <v>0</v>
      </c>
      <c r="CS24" s="111">
        <v>0</v>
      </c>
      <c r="CT24" s="111">
        <v>0</v>
      </c>
      <c r="CU24" s="275">
        <v>0</v>
      </c>
      <c r="CV24" s="276"/>
      <c r="CW24" s="272">
        <v>0</v>
      </c>
      <c r="CX24" s="111">
        <v>0</v>
      </c>
      <c r="CY24" s="111">
        <v>0</v>
      </c>
      <c r="CZ24" s="275">
        <v>0</v>
      </c>
      <c r="DB24" s="272">
        <v>0</v>
      </c>
      <c r="DC24" s="111">
        <v>0</v>
      </c>
      <c r="DD24" s="111">
        <v>0</v>
      </c>
      <c r="DE24" s="275">
        <v>0</v>
      </c>
      <c r="DF24" s="276"/>
      <c r="DG24" s="272">
        <v>0</v>
      </c>
      <c r="DH24" s="111">
        <v>0</v>
      </c>
      <c r="DI24" s="111">
        <v>0</v>
      </c>
      <c r="DJ24" s="275">
        <v>0</v>
      </c>
      <c r="DL24" s="272">
        <v>0</v>
      </c>
      <c r="DM24" s="111">
        <v>0</v>
      </c>
      <c r="DN24" s="111">
        <v>0</v>
      </c>
      <c r="DO24" s="275">
        <v>0</v>
      </c>
      <c r="DP24" s="276"/>
      <c r="DQ24" s="272">
        <v>0</v>
      </c>
      <c r="DR24" s="111">
        <v>0</v>
      </c>
      <c r="DS24" s="111">
        <v>0</v>
      </c>
      <c r="DT24" s="275">
        <v>0</v>
      </c>
      <c r="DV24" s="272">
        <v>0</v>
      </c>
      <c r="DW24" s="111">
        <v>0</v>
      </c>
      <c r="DX24" s="111">
        <v>0</v>
      </c>
      <c r="DY24" s="275">
        <v>0</v>
      </c>
      <c r="DZ24" s="276"/>
      <c r="EA24" s="272">
        <v>0</v>
      </c>
      <c r="EB24" s="111">
        <v>0</v>
      </c>
      <c r="EC24" s="111">
        <v>0</v>
      </c>
      <c r="ED24" s="275">
        <v>0</v>
      </c>
      <c r="EF24" s="272">
        <v>0</v>
      </c>
      <c r="EG24" s="111">
        <v>0</v>
      </c>
      <c r="EH24" s="111">
        <v>0</v>
      </c>
      <c r="EI24" s="275">
        <v>0</v>
      </c>
      <c r="EJ24" s="276"/>
      <c r="EK24" s="272">
        <v>0</v>
      </c>
      <c r="EL24" s="111">
        <v>0</v>
      </c>
      <c r="EM24" s="111">
        <v>0</v>
      </c>
      <c r="EN24" s="275">
        <v>0</v>
      </c>
      <c r="EP24" s="272">
        <v>0</v>
      </c>
      <c r="EQ24" s="111">
        <v>0</v>
      </c>
      <c r="ER24" s="111">
        <v>0</v>
      </c>
      <c r="ES24" s="275">
        <v>0</v>
      </c>
      <c r="ET24" s="276"/>
      <c r="EU24" s="272">
        <v>0</v>
      </c>
      <c r="EV24" s="111">
        <v>0</v>
      </c>
      <c r="EW24" s="111">
        <v>0</v>
      </c>
      <c r="EX24" s="275">
        <v>0</v>
      </c>
      <c r="EZ24" s="272">
        <v>0</v>
      </c>
      <c r="FA24" s="111">
        <v>0</v>
      </c>
      <c r="FB24" s="111">
        <v>0</v>
      </c>
      <c r="FC24" s="275">
        <v>0</v>
      </c>
      <c r="FD24" s="276"/>
      <c r="FE24" s="272">
        <v>0</v>
      </c>
      <c r="FF24" s="111">
        <v>0</v>
      </c>
      <c r="FG24" s="111">
        <v>0</v>
      </c>
      <c r="FH24" s="275">
        <v>0</v>
      </c>
    </row>
    <row r="25" spans="1:164" s="56" customFormat="1" outlineLevel="1">
      <c r="A25" s="119">
        <v>43300</v>
      </c>
      <c r="B25" s="74">
        <v>43300</v>
      </c>
      <c r="C25" s="68"/>
      <c r="D25" s="56" t="s">
        <v>162</v>
      </c>
      <c r="F25" s="274">
        <v>230568</v>
      </c>
      <c r="G25" s="211">
        <v>230568</v>
      </c>
      <c r="H25" s="111">
        <v>0</v>
      </c>
      <c r="I25" s="275" t="s">
        <v>362</v>
      </c>
      <c r="J25" s="276"/>
      <c r="K25" s="274">
        <v>202045.66</v>
      </c>
      <c r="L25" s="211">
        <v>230568</v>
      </c>
      <c r="M25" s="111">
        <v>28522.339999999997</v>
      </c>
      <c r="N25" s="275">
        <v>0.14116779345817176</v>
      </c>
      <c r="O25" s="75"/>
      <c r="P25" s="272">
        <v>0</v>
      </c>
      <c r="Q25" s="111">
        <v>0</v>
      </c>
      <c r="R25" s="111">
        <v>0</v>
      </c>
      <c r="S25" s="275">
        <v>0</v>
      </c>
      <c r="T25" s="276"/>
      <c r="U25" s="272">
        <v>0</v>
      </c>
      <c r="V25" s="111">
        <v>0</v>
      </c>
      <c r="W25" s="111">
        <v>0</v>
      </c>
      <c r="X25" s="275">
        <v>0</v>
      </c>
      <c r="Z25" s="272">
        <v>0</v>
      </c>
      <c r="AA25" s="111">
        <v>0</v>
      </c>
      <c r="AB25" s="111">
        <v>0</v>
      </c>
      <c r="AC25" s="275">
        <v>0</v>
      </c>
      <c r="AD25" s="276"/>
      <c r="AE25" s="272">
        <v>0</v>
      </c>
      <c r="AF25" s="111">
        <v>0</v>
      </c>
      <c r="AG25" s="111">
        <v>0</v>
      </c>
      <c r="AH25" s="275">
        <v>0</v>
      </c>
      <c r="AJ25" s="272">
        <v>0</v>
      </c>
      <c r="AK25" s="111">
        <v>0</v>
      </c>
      <c r="AL25" s="111">
        <v>0</v>
      </c>
      <c r="AM25" s="275">
        <v>0</v>
      </c>
      <c r="AN25" s="276"/>
      <c r="AO25" s="272">
        <v>0</v>
      </c>
      <c r="AP25" s="111">
        <v>0</v>
      </c>
      <c r="AQ25" s="111">
        <v>0</v>
      </c>
      <c r="AR25" s="275">
        <v>0</v>
      </c>
      <c r="AT25" s="272">
        <v>0</v>
      </c>
      <c r="AU25" s="111">
        <v>0</v>
      </c>
      <c r="AV25" s="111">
        <v>0</v>
      </c>
      <c r="AW25" s="275">
        <v>0</v>
      </c>
      <c r="AX25" s="276"/>
      <c r="AY25" s="272">
        <v>0</v>
      </c>
      <c r="AZ25" s="111">
        <v>0</v>
      </c>
      <c r="BA25" s="111">
        <v>0</v>
      </c>
      <c r="BB25" s="275">
        <v>0</v>
      </c>
      <c r="BD25" s="272">
        <v>230568</v>
      </c>
      <c r="BE25" s="111">
        <v>230568</v>
      </c>
      <c r="BF25" s="111">
        <v>0</v>
      </c>
      <c r="BG25" s="275" t="s">
        <v>362</v>
      </c>
      <c r="BH25" s="276"/>
      <c r="BI25" s="272">
        <v>202045.66</v>
      </c>
      <c r="BJ25" s="111">
        <v>230568</v>
      </c>
      <c r="BK25" s="111">
        <v>28522.339999999997</v>
      </c>
      <c r="BL25" s="275">
        <v>0.14116779345817176</v>
      </c>
      <c r="BN25" s="272">
        <v>0</v>
      </c>
      <c r="BO25" s="111">
        <v>0</v>
      </c>
      <c r="BP25" s="111">
        <v>0</v>
      </c>
      <c r="BQ25" s="275">
        <v>0</v>
      </c>
      <c r="BR25" s="276"/>
      <c r="BS25" s="272">
        <v>0</v>
      </c>
      <c r="BT25" s="111">
        <v>0</v>
      </c>
      <c r="BU25" s="111">
        <v>0</v>
      </c>
      <c r="BV25" s="275">
        <v>0</v>
      </c>
      <c r="BX25" s="272">
        <v>0</v>
      </c>
      <c r="BY25" s="111">
        <v>0</v>
      </c>
      <c r="BZ25" s="111">
        <v>0</v>
      </c>
      <c r="CA25" s="275">
        <v>0</v>
      </c>
      <c r="CB25" s="276"/>
      <c r="CC25" s="272">
        <v>0</v>
      </c>
      <c r="CD25" s="111">
        <v>0</v>
      </c>
      <c r="CE25" s="111">
        <v>0</v>
      </c>
      <c r="CF25" s="275">
        <v>0</v>
      </c>
      <c r="CH25" s="272">
        <v>0</v>
      </c>
      <c r="CI25" s="111">
        <v>0</v>
      </c>
      <c r="CJ25" s="111">
        <v>0</v>
      </c>
      <c r="CK25" s="275">
        <v>0</v>
      </c>
      <c r="CL25" s="276"/>
      <c r="CM25" s="272">
        <v>0</v>
      </c>
      <c r="CN25" s="111">
        <v>0</v>
      </c>
      <c r="CO25" s="111">
        <v>0</v>
      </c>
      <c r="CP25" s="275">
        <v>0</v>
      </c>
      <c r="CR25" s="272">
        <v>0</v>
      </c>
      <c r="CS25" s="111">
        <v>0</v>
      </c>
      <c r="CT25" s="111">
        <v>0</v>
      </c>
      <c r="CU25" s="275">
        <v>0</v>
      </c>
      <c r="CV25" s="276"/>
      <c r="CW25" s="272">
        <v>0</v>
      </c>
      <c r="CX25" s="111">
        <v>0</v>
      </c>
      <c r="CY25" s="111">
        <v>0</v>
      </c>
      <c r="CZ25" s="275">
        <v>0</v>
      </c>
      <c r="DB25" s="272">
        <v>0</v>
      </c>
      <c r="DC25" s="111">
        <v>0</v>
      </c>
      <c r="DD25" s="111">
        <v>0</v>
      </c>
      <c r="DE25" s="275">
        <v>0</v>
      </c>
      <c r="DF25" s="276"/>
      <c r="DG25" s="272">
        <v>0</v>
      </c>
      <c r="DH25" s="111">
        <v>0</v>
      </c>
      <c r="DI25" s="111">
        <v>0</v>
      </c>
      <c r="DJ25" s="275">
        <v>0</v>
      </c>
      <c r="DL25" s="272">
        <v>0</v>
      </c>
      <c r="DM25" s="111">
        <v>0</v>
      </c>
      <c r="DN25" s="111">
        <v>0</v>
      </c>
      <c r="DO25" s="275">
        <v>0</v>
      </c>
      <c r="DP25" s="276"/>
      <c r="DQ25" s="272">
        <v>0</v>
      </c>
      <c r="DR25" s="111">
        <v>0</v>
      </c>
      <c r="DS25" s="111">
        <v>0</v>
      </c>
      <c r="DT25" s="275">
        <v>0</v>
      </c>
      <c r="DV25" s="272">
        <v>0</v>
      </c>
      <c r="DW25" s="111">
        <v>0</v>
      </c>
      <c r="DX25" s="111">
        <v>0</v>
      </c>
      <c r="DY25" s="275">
        <v>0</v>
      </c>
      <c r="DZ25" s="276"/>
      <c r="EA25" s="272">
        <v>0</v>
      </c>
      <c r="EB25" s="111">
        <v>0</v>
      </c>
      <c r="EC25" s="111">
        <v>0</v>
      </c>
      <c r="ED25" s="275">
        <v>0</v>
      </c>
      <c r="EF25" s="272">
        <v>0</v>
      </c>
      <c r="EG25" s="111">
        <v>0</v>
      </c>
      <c r="EH25" s="111">
        <v>0</v>
      </c>
      <c r="EI25" s="275">
        <v>0</v>
      </c>
      <c r="EJ25" s="276"/>
      <c r="EK25" s="272">
        <v>0</v>
      </c>
      <c r="EL25" s="111">
        <v>0</v>
      </c>
      <c r="EM25" s="111">
        <v>0</v>
      </c>
      <c r="EN25" s="275">
        <v>0</v>
      </c>
      <c r="EP25" s="272">
        <v>0</v>
      </c>
      <c r="EQ25" s="111">
        <v>0</v>
      </c>
      <c r="ER25" s="111">
        <v>0</v>
      </c>
      <c r="ES25" s="275">
        <v>0</v>
      </c>
      <c r="ET25" s="276"/>
      <c r="EU25" s="272">
        <v>0</v>
      </c>
      <c r="EV25" s="111">
        <v>0</v>
      </c>
      <c r="EW25" s="111">
        <v>0</v>
      </c>
      <c r="EX25" s="275">
        <v>0</v>
      </c>
      <c r="EZ25" s="272">
        <v>0</v>
      </c>
      <c r="FA25" s="111">
        <v>0</v>
      </c>
      <c r="FB25" s="111">
        <v>0</v>
      </c>
      <c r="FC25" s="275">
        <v>0</v>
      </c>
      <c r="FD25" s="276"/>
      <c r="FE25" s="272">
        <v>0</v>
      </c>
      <c r="FF25" s="111">
        <v>0</v>
      </c>
      <c r="FG25" s="111">
        <v>0</v>
      </c>
      <c r="FH25" s="275">
        <v>0</v>
      </c>
    </row>
    <row r="26" spans="1:164" s="56" customFormat="1" outlineLevel="1">
      <c r="A26" s="119">
        <v>43400</v>
      </c>
      <c r="B26" s="74">
        <v>43400</v>
      </c>
      <c r="C26" s="68"/>
      <c r="D26" s="56" t="s">
        <v>164</v>
      </c>
      <c r="F26" s="274">
        <v>342180</v>
      </c>
      <c r="G26" s="211">
        <v>342180</v>
      </c>
      <c r="H26" s="111">
        <v>0</v>
      </c>
      <c r="I26" s="275" t="s">
        <v>362</v>
      </c>
      <c r="J26" s="276"/>
      <c r="K26" s="274">
        <v>391583.02</v>
      </c>
      <c r="L26" s="211">
        <v>342180</v>
      </c>
      <c r="M26" s="111">
        <v>-49403.020000000019</v>
      </c>
      <c r="N26" s="275">
        <v>-0.1261623141881893</v>
      </c>
      <c r="O26" s="75"/>
      <c r="P26" s="272">
        <v>0</v>
      </c>
      <c r="Q26" s="111">
        <v>0</v>
      </c>
      <c r="R26" s="111">
        <v>0</v>
      </c>
      <c r="S26" s="275">
        <v>0</v>
      </c>
      <c r="T26" s="276"/>
      <c r="U26" s="272">
        <v>0</v>
      </c>
      <c r="V26" s="111">
        <v>0</v>
      </c>
      <c r="W26" s="111">
        <v>0</v>
      </c>
      <c r="X26" s="275">
        <v>0</v>
      </c>
      <c r="Z26" s="272">
        <v>0</v>
      </c>
      <c r="AA26" s="111">
        <v>0</v>
      </c>
      <c r="AB26" s="111">
        <v>0</v>
      </c>
      <c r="AC26" s="275">
        <v>0</v>
      </c>
      <c r="AD26" s="276"/>
      <c r="AE26" s="272">
        <v>0</v>
      </c>
      <c r="AF26" s="111">
        <v>0</v>
      </c>
      <c r="AG26" s="111">
        <v>0</v>
      </c>
      <c r="AH26" s="275">
        <v>0</v>
      </c>
      <c r="AJ26" s="272">
        <v>0</v>
      </c>
      <c r="AK26" s="111">
        <v>0</v>
      </c>
      <c r="AL26" s="111">
        <v>0</v>
      </c>
      <c r="AM26" s="275">
        <v>0</v>
      </c>
      <c r="AN26" s="276"/>
      <c r="AO26" s="272">
        <v>0</v>
      </c>
      <c r="AP26" s="111">
        <v>0</v>
      </c>
      <c r="AQ26" s="111">
        <v>0</v>
      </c>
      <c r="AR26" s="275">
        <v>0</v>
      </c>
      <c r="AT26" s="272">
        <v>0</v>
      </c>
      <c r="AU26" s="111">
        <v>0</v>
      </c>
      <c r="AV26" s="111">
        <v>0</v>
      </c>
      <c r="AW26" s="275">
        <v>0</v>
      </c>
      <c r="AX26" s="276"/>
      <c r="AY26" s="272">
        <v>0</v>
      </c>
      <c r="AZ26" s="111">
        <v>0</v>
      </c>
      <c r="BA26" s="111">
        <v>0</v>
      </c>
      <c r="BB26" s="275">
        <v>0</v>
      </c>
      <c r="BD26" s="272">
        <v>342180</v>
      </c>
      <c r="BE26" s="111">
        <v>342180</v>
      </c>
      <c r="BF26" s="111">
        <v>0</v>
      </c>
      <c r="BG26" s="275" t="s">
        <v>362</v>
      </c>
      <c r="BH26" s="276"/>
      <c r="BI26" s="272">
        <v>391583.02</v>
      </c>
      <c r="BJ26" s="111">
        <v>342180</v>
      </c>
      <c r="BK26" s="111">
        <v>-49403.020000000019</v>
      </c>
      <c r="BL26" s="275">
        <v>-0.1261623141881893</v>
      </c>
      <c r="BN26" s="272">
        <v>0</v>
      </c>
      <c r="BO26" s="111">
        <v>0</v>
      </c>
      <c r="BP26" s="111">
        <v>0</v>
      </c>
      <c r="BQ26" s="275">
        <v>0</v>
      </c>
      <c r="BR26" s="276"/>
      <c r="BS26" s="272">
        <v>0</v>
      </c>
      <c r="BT26" s="111">
        <v>0</v>
      </c>
      <c r="BU26" s="111">
        <v>0</v>
      </c>
      <c r="BV26" s="275">
        <v>0</v>
      </c>
      <c r="BX26" s="272">
        <v>0</v>
      </c>
      <c r="BY26" s="111">
        <v>0</v>
      </c>
      <c r="BZ26" s="111">
        <v>0</v>
      </c>
      <c r="CA26" s="275">
        <v>0</v>
      </c>
      <c r="CB26" s="276"/>
      <c r="CC26" s="272">
        <v>0</v>
      </c>
      <c r="CD26" s="111">
        <v>0</v>
      </c>
      <c r="CE26" s="111">
        <v>0</v>
      </c>
      <c r="CF26" s="275">
        <v>0</v>
      </c>
      <c r="CH26" s="272">
        <v>0</v>
      </c>
      <c r="CI26" s="111">
        <v>0</v>
      </c>
      <c r="CJ26" s="111">
        <v>0</v>
      </c>
      <c r="CK26" s="275">
        <v>0</v>
      </c>
      <c r="CL26" s="276"/>
      <c r="CM26" s="272">
        <v>0</v>
      </c>
      <c r="CN26" s="111">
        <v>0</v>
      </c>
      <c r="CO26" s="111">
        <v>0</v>
      </c>
      <c r="CP26" s="275">
        <v>0</v>
      </c>
      <c r="CR26" s="272">
        <v>0</v>
      </c>
      <c r="CS26" s="111">
        <v>0</v>
      </c>
      <c r="CT26" s="111">
        <v>0</v>
      </c>
      <c r="CU26" s="275">
        <v>0</v>
      </c>
      <c r="CV26" s="276"/>
      <c r="CW26" s="272">
        <v>0</v>
      </c>
      <c r="CX26" s="111">
        <v>0</v>
      </c>
      <c r="CY26" s="111">
        <v>0</v>
      </c>
      <c r="CZ26" s="275">
        <v>0</v>
      </c>
      <c r="DB26" s="272">
        <v>0</v>
      </c>
      <c r="DC26" s="111">
        <v>0</v>
      </c>
      <c r="DD26" s="111">
        <v>0</v>
      </c>
      <c r="DE26" s="275">
        <v>0</v>
      </c>
      <c r="DF26" s="276"/>
      <c r="DG26" s="272">
        <v>0</v>
      </c>
      <c r="DH26" s="111">
        <v>0</v>
      </c>
      <c r="DI26" s="111">
        <v>0</v>
      </c>
      <c r="DJ26" s="275">
        <v>0</v>
      </c>
      <c r="DL26" s="272">
        <v>0</v>
      </c>
      <c r="DM26" s="111">
        <v>0</v>
      </c>
      <c r="DN26" s="111">
        <v>0</v>
      </c>
      <c r="DO26" s="275">
        <v>0</v>
      </c>
      <c r="DP26" s="276"/>
      <c r="DQ26" s="272">
        <v>0</v>
      </c>
      <c r="DR26" s="111">
        <v>0</v>
      </c>
      <c r="DS26" s="111">
        <v>0</v>
      </c>
      <c r="DT26" s="275">
        <v>0</v>
      </c>
      <c r="DV26" s="272">
        <v>0</v>
      </c>
      <c r="DW26" s="111">
        <v>0</v>
      </c>
      <c r="DX26" s="111">
        <v>0</v>
      </c>
      <c r="DY26" s="275">
        <v>0</v>
      </c>
      <c r="DZ26" s="276"/>
      <c r="EA26" s="272">
        <v>0</v>
      </c>
      <c r="EB26" s="111">
        <v>0</v>
      </c>
      <c r="EC26" s="111">
        <v>0</v>
      </c>
      <c r="ED26" s="275">
        <v>0</v>
      </c>
      <c r="EF26" s="272">
        <v>0</v>
      </c>
      <c r="EG26" s="111">
        <v>0</v>
      </c>
      <c r="EH26" s="111">
        <v>0</v>
      </c>
      <c r="EI26" s="275">
        <v>0</v>
      </c>
      <c r="EJ26" s="276"/>
      <c r="EK26" s="272">
        <v>0</v>
      </c>
      <c r="EL26" s="111">
        <v>0</v>
      </c>
      <c r="EM26" s="111">
        <v>0</v>
      </c>
      <c r="EN26" s="275">
        <v>0</v>
      </c>
      <c r="EP26" s="272">
        <v>0</v>
      </c>
      <c r="EQ26" s="111">
        <v>0</v>
      </c>
      <c r="ER26" s="111">
        <v>0</v>
      </c>
      <c r="ES26" s="275">
        <v>0</v>
      </c>
      <c r="ET26" s="276"/>
      <c r="EU26" s="272">
        <v>0</v>
      </c>
      <c r="EV26" s="111">
        <v>0</v>
      </c>
      <c r="EW26" s="111">
        <v>0</v>
      </c>
      <c r="EX26" s="275">
        <v>0</v>
      </c>
      <c r="EZ26" s="272">
        <v>0</v>
      </c>
      <c r="FA26" s="111">
        <v>0</v>
      </c>
      <c r="FB26" s="111">
        <v>0</v>
      </c>
      <c r="FC26" s="275">
        <v>0</v>
      </c>
      <c r="FD26" s="276"/>
      <c r="FE26" s="272">
        <v>0</v>
      </c>
      <c r="FF26" s="111">
        <v>0</v>
      </c>
      <c r="FG26" s="111">
        <v>0</v>
      </c>
      <c r="FH26" s="275">
        <v>0</v>
      </c>
    </row>
    <row r="27" spans="1:164" s="56" customFormat="1" outlineLevel="1">
      <c r="A27" s="119">
        <v>43500</v>
      </c>
      <c r="B27" s="74">
        <v>43500</v>
      </c>
      <c r="C27" s="68"/>
      <c r="D27" s="56" t="s">
        <v>67</v>
      </c>
      <c r="F27" s="274">
        <v>-13029684</v>
      </c>
      <c r="G27" s="211">
        <v>-13029684</v>
      </c>
      <c r="H27" s="111">
        <v>0</v>
      </c>
      <c r="I27" s="275" t="s">
        <v>362</v>
      </c>
      <c r="J27" s="276"/>
      <c r="K27" s="274">
        <v>-12182642.970000001</v>
      </c>
      <c r="L27" s="211">
        <v>-13029684</v>
      </c>
      <c r="M27" s="111">
        <v>-847041.02999999933</v>
      </c>
      <c r="N27" s="275">
        <v>6.952851134896218E-2</v>
      </c>
      <c r="O27" s="75"/>
      <c r="P27" s="272">
        <v>0</v>
      </c>
      <c r="Q27" s="111">
        <v>0</v>
      </c>
      <c r="R27" s="111">
        <v>0</v>
      </c>
      <c r="S27" s="275">
        <v>0</v>
      </c>
      <c r="T27" s="276"/>
      <c r="U27" s="272">
        <v>0</v>
      </c>
      <c r="V27" s="111">
        <v>0</v>
      </c>
      <c r="W27" s="111">
        <v>0</v>
      </c>
      <c r="X27" s="275">
        <v>0</v>
      </c>
      <c r="Z27" s="272">
        <v>0</v>
      </c>
      <c r="AA27" s="111">
        <v>0</v>
      </c>
      <c r="AB27" s="111">
        <v>0</v>
      </c>
      <c r="AC27" s="275">
        <v>0</v>
      </c>
      <c r="AD27" s="276"/>
      <c r="AE27" s="272">
        <v>0</v>
      </c>
      <c r="AF27" s="111">
        <v>0</v>
      </c>
      <c r="AG27" s="111">
        <v>0</v>
      </c>
      <c r="AH27" s="275">
        <v>0</v>
      </c>
      <c r="AJ27" s="272">
        <v>0</v>
      </c>
      <c r="AK27" s="111">
        <v>0</v>
      </c>
      <c r="AL27" s="111">
        <v>0</v>
      </c>
      <c r="AM27" s="275">
        <v>0</v>
      </c>
      <c r="AN27" s="276"/>
      <c r="AO27" s="272">
        <v>0</v>
      </c>
      <c r="AP27" s="111">
        <v>0</v>
      </c>
      <c r="AQ27" s="111">
        <v>0</v>
      </c>
      <c r="AR27" s="275">
        <v>0</v>
      </c>
      <c r="AT27" s="272">
        <v>0</v>
      </c>
      <c r="AU27" s="111">
        <v>0</v>
      </c>
      <c r="AV27" s="111">
        <v>0</v>
      </c>
      <c r="AW27" s="275">
        <v>0</v>
      </c>
      <c r="AX27" s="276"/>
      <c r="AY27" s="272">
        <v>0</v>
      </c>
      <c r="AZ27" s="111">
        <v>0</v>
      </c>
      <c r="BA27" s="111">
        <v>0</v>
      </c>
      <c r="BB27" s="275">
        <v>0</v>
      </c>
      <c r="BD27" s="272">
        <v>-13029684</v>
      </c>
      <c r="BE27" s="111">
        <v>-13029684</v>
      </c>
      <c r="BF27" s="111">
        <v>0</v>
      </c>
      <c r="BG27" s="275" t="s">
        <v>362</v>
      </c>
      <c r="BH27" s="276"/>
      <c r="BI27" s="272">
        <v>-12182642.970000001</v>
      </c>
      <c r="BJ27" s="111">
        <v>-13029684</v>
      </c>
      <c r="BK27" s="111">
        <v>-847041.02999999933</v>
      </c>
      <c r="BL27" s="275">
        <v>6.952851134896218E-2</v>
      </c>
      <c r="BN27" s="272">
        <v>0</v>
      </c>
      <c r="BO27" s="111">
        <v>0</v>
      </c>
      <c r="BP27" s="111">
        <v>0</v>
      </c>
      <c r="BQ27" s="275">
        <v>0</v>
      </c>
      <c r="BR27" s="276"/>
      <c r="BS27" s="272">
        <v>0</v>
      </c>
      <c r="BT27" s="111">
        <v>0</v>
      </c>
      <c r="BU27" s="111">
        <v>0</v>
      </c>
      <c r="BV27" s="275">
        <v>0</v>
      </c>
      <c r="BX27" s="272">
        <v>0</v>
      </c>
      <c r="BY27" s="111">
        <v>0</v>
      </c>
      <c r="BZ27" s="111">
        <v>0</v>
      </c>
      <c r="CA27" s="275">
        <v>0</v>
      </c>
      <c r="CB27" s="276"/>
      <c r="CC27" s="272">
        <v>0</v>
      </c>
      <c r="CD27" s="111">
        <v>0</v>
      </c>
      <c r="CE27" s="111">
        <v>0</v>
      </c>
      <c r="CF27" s="275">
        <v>0</v>
      </c>
      <c r="CH27" s="272">
        <v>0</v>
      </c>
      <c r="CI27" s="111">
        <v>0</v>
      </c>
      <c r="CJ27" s="111">
        <v>0</v>
      </c>
      <c r="CK27" s="275">
        <v>0</v>
      </c>
      <c r="CL27" s="276"/>
      <c r="CM27" s="272">
        <v>0</v>
      </c>
      <c r="CN27" s="111">
        <v>0</v>
      </c>
      <c r="CO27" s="111">
        <v>0</v>
      </c>
      <c r="CP27" s="275">
        <v>0</v>
      </c>
      <c r="CR27" s="272">
        <v>0</v>
      </c>
      <c r="CS27" s="111">
        <v>0</v>
      </c>
      <c r="CT27" s="111">
        <v>0</v>
      </c>
      <c r="CU27" s="275">
        <v>0</v>
      </c>
      <c r="CV27" s="276"/>
      <c r="CW27" s="272">
        <v>0</v>
      </c>
      <c r="CX27" s="111">
        <v>0</v>
      </c>
      <c r="CY27" s="111">
        <v>0</v>
      </c>
      <c r="CZ27" s="275">
        <v>0</v>
      </c>
      <c r="DB27" s="272">
        <v>0</v>
      </c>
      <c r="DC27" s="111">
        <v>0</v>
      </c>
      <c r="DD27" s="111">
        <v>0</v>
      </c>
      <c r="DE27" s="275">
        <v>0</v>
      </c>
      <c r="DF27" s="276"/>
      <c r="DG27" s="272">
        <v>0</v>
      </c>
      <c r="DH27" s="111">
        <v>0</v>
      </c>
      <c r="DI27" s="111">
        <v>0</v>
      </c>
      <c r="DJ27" s="275">
        <v>0</v>
      </c>
      <c r="DL27" s="272">
        <v>0</v>
      </c>
      <c r="DM27" s="111">
        <v>0</v>
      </c>
      <c r="DN27" s="111">
        <v>0</v>
      </c>
      <c r="DO27" s="275">
        <v>0</v>
      </c>
      <c r="DP27" s="276"/>
      <c r="DQ27" s="272">
        <v>0</v>
      </c>
      <c r="DR27" s="111">
        <v>0</v>
      </c>
      <c r="DS27" s="111">
        <v>0</v>
      </c>
      <c r="DT27" s="275">
        <v>0</v>
      </c>
      <c r="DV27" s="272">
        <v>0</v>
      </c>
      <c r="DW27" s="111">
        <v>0</v>
      </c>
      <c r="DX27" s="111">
        <v>0</v>
      </c>
      <c r="DY27" s="275">
        <v>0</v>
      </c>
      <c r="DZ27" s="276"/>
      <c r="EA27" s="272">
        <v>0</v>
      </c>
      <c r="EB27" s="111">
        <v>0</v>
      </c>
      <c r="EC27" s="111">
        <v>0</v>
      </c>
      <c r="ED27" s="275">
        <v>0</v>
      </c>
      <c r="EF27" s="272">
        <v>0</v>
      </c>
      <c r="EG27" s="111">
        <v>0</v>
      </c>
      <c r="EH27" s="111">
        <v>0</v>
      </c>
      <c r="EI27" s="275">
        <v>0</v>
      </c>
      <c r="EJ27" s="276"/>
      <c r="EK27" s="272">
        <v>0</v>
      </c>
      <c r="EL27" s="111">
        <v>0</v>
      </c>
      <c r="EM27" s="111">
        <v>0</v>
      </c>
      <c r="EN27" s="275">
        <v>0</v>
      </c>
      <c r="EP27" s="272">
        <v>0</v>
      </c>
      <c r="EQ27" s="111">
        <v>0</v>
      </c>
      <c r="ER27" s="111">
        <v>0</v>
      </c>
      <c r="ES27" s="275">
        <v>0</v>
      </c>
      <c r="ET27" s="276"/>
      <c r="EU27" s="272">
        <v>0</v>
      </c>
      <c r="EV27" s="111">
        <v>0</v>
      </c>
      <c r="EW27" s="111">
        <v>0</v>
      </c>
      <c r="EX27" s="275">
        <v>0</v>
      </c>
      <c r="EZ27" s="272">
        <v>0</v>
      </c>
      <c r="FA27" s="111">
        <v>0</v>
      </c>
      <c r="FB27" s="111">
        <v>0</v>
      </c>
      <c r="FC27" s="275">
        <v>0</v>
      </c>
      <c r="FD27" s="276"/>
      <c r="FE27" s="272">
        <v>0</v>
      </c>
      <c r="FF27" s="111">
        <v>0</v>
      </c>
      <c r="FG27" s="111">
        <v>0</v>
      </c>
      <c r="FH27" s="275">
        <v>0</v>
      </c>
    </row>
    <row r="28" spans="1:164" s="56" customFormat="1" outlineLevel="1">
      <c r="A28" s="119">
        <v>43520</v>
      </c>
      <c r="B28" s="74">
        <v>43520</v>
      </c>
      <c r="C28" s="68"/>
      <c r="D28" s="56" t="s">
        <v>68</v>
      </c>
      <c r="F28" s="274">
        <v>-8673828</v>
      </c>
      <c r="G28" s="211">
        <v>-8673828</v>
      </c>
      <c r="H28" s="111">
        <v>0</v>
      </c>
      <c r="I28" s="275" t="s">
        <v>362</v>
      </c>
      <c r="J28" s="276"/>
      <c r="K28" s="274">
        <v>-9027545.129999999</v>
      </c>
      <c r="L28" s="211">
        <v>-8673828</v>
      </c>
      <c r="M28" s="111">
        <v>353717.12999999896</v>
      </c>
      <c r="N28" s="275">
        <v>-3.9181984128170068E-2</v>
      </c>
      <c r="O28" s="75"/>
      <c r="P28" s="272">
        <v>0</v>
      </c>
      <c r="Q28" s="111">
        <v>0</v>
      </c>
      <c r="R28" s="111">
        <v>0</v>
      </c>
      <c r="S28" s="275">
        <v>0</v>
      </c>
      <c r="T28" s="276"/>
      <c r="U28" s="272">
        <v>0</v>
      </c>
      <c r="V28" s="111">
        <v>0</v>
      </c>
      <c r="W28" s="111">
        <v>0</v>
      </c>
      <c r="X28" s="275">
        <v>0</v>
      </c>
      <c r="Z28" s="272">
        <v>0</v>
      </c>
      <c r="AA28" s="111">
        <v>0</v>
      </c>
      <c r="AB28" s="111">
        <v>0</v>
      </c>
      <c r="AC28" s="275">
        <v>0</v>
      </c>
      <c r="AD28" s="276"/>
      <c r="AE28" s="272">
        <v>0</v>
      </c>
      <c r="AF28" s="111">
        <v>0</v>
      </c>
      <c r="AG28" s="111">
        <v>0</v>
      </c>
      <c r="AH28" s="275">
        <v>0</v>
      </c>
      <c r="AJ28" s="272">
        <v>0</v>
      </c>
      <c r="AK28" s="111">
        <v>0</v>
      </c>
      <c r="AL28" s="111">
        <v>0</v>
      </c>
      <c r="AM28" s="275">
        <v>0</v>
      </c>
      <c r="AN28" s="276"/>
      <c r="AO28" s="272">
        <v>0</v>
      </c>
      <c r="AP28" s="111">
        <v>0</v>
      </c>
      <c r="AQ28" s="111">
        <v>0</v>
      </c>
      <c r="AR28" s="275">
        <v>0</v>
      </c>
      <c r="AT28" s="272">
        <v>0</v>
      </c>
      <c r="AU28" s="111">
        <v>0</v>
      </c>
      <c r="AV28" s="111">
        <v>0</v>
      </c>
      <c r="AW28" s="275">
        <v>0</v>
      </c>
      <c r="AX28" s="276"/>
      <c r="AY28" s="272">
        <v>0</v>
      </c>
      <c r="AZ28" s="111">
        <v>0</v>
      </c>
      <c r="BA28" s="111">
        <v>0</v>
      </c>
      <c r="BB28" s="275">
        <v>0</v>
      </c>
      <c r="BD28" s="272">
        <v>-8673828</v>
      </c>
      <c r="BE28" s="111">
        <v>-8673828</v>
      </c>
      <c r="BF28" s="111">
        <v>0</v>
      </c>
      <c r="BG28" s="275" t="s">
        <v>362</v>
      </c>
      <c r="BH28" s="276"/>
      <c r="BI28" s="272">
        <v>-9027545.129999999</v>
      </c>
      <c r="BJ28" s="111">
        <v>-8673828</v>
      </c>
      <c r="BK28" s="111">
        <v>353717.12999999896</v>
      </c>
      <c r="BL28" s="275">
        <v>-3.9181984128170068E-2</v>
      </c>
      <c r="BN28" s="272">
        <v>0</v>
      </c>
      <c r="BO28" s="111">
        <v>0</v>
      </c>
      <c r="BP28" s="111">
        <v>0</v>
      </c>
      <c r="BQ28" s="275">
        <v>0</v>
      </c>
      <c r="BR28" s="276"/>
      <c r="BS28" s="272">
        <v>0</v>
      </c>
      <c r="BT28" s="111">
        <v>0</v>
      </c>
      <c r="BU28" s="111">
        <v>0</v>
      </c>
      <c r="BV28" s="275">
        <v>0</v>
      </c>
      <c r="BX28" s="272">
        <v>0</v>
      </c>
      <c r="BY28" s="111">
        <v>0</v>
      </c>
      <c r="BZ28" s="111">
        <v>0</v>
      </c>
      <c r="CA28" s="275">
        <v>0</v>
      </c>
      <c r="CB28" s="276"/>
      <c r="CC28" s="272">
        <v>0</v>
      </c>
      <c r="CD28" s="111">
        <v>0</v>
      </c>
      <c r="CE28" s="111">
        <v>0</v>
      </c>
      <c r="CF28" s="275">
        <v>0</v>
      </c>
      <c r="CH28" s="272">
        <v>0</v>
      </c>
      <c r="CI28" s="111">
        <v>0</v>
      </c>
      <c r="CJ28" s="111">
        <v>0</v>
      </c>
      <c r="CK28" s="275">
        <v>0</v>
      </c>
      <c r="CL28" s="276"/>
      <c r="CM28" s="272">
        <v>0</v>
      </c>
      <c r="CN28" s="111">
        <v>0</v>
      </c>
      <c r="CO28" s="111">
        <v>0</v>
      </c>
      <c r="CP28" s="275">
        <v>0</v>
      </c>
      <c r="CR28" s="272">
        <v>0</v>
      </c>
      <c r="CS28" s="111">
        <v>0</v>
      </c>
      <c r="CT28" s="111">
        <v>0</v>
      </c>
      <c r="CU28" s="275">
        <v>0</v>
      </c>
      <c r="CV28" s="276"/>
      <c r="CW28" s="272">
        <v>0</v>
      </c>
      <c r="CX28" s="111">
        <v>0</v>
      </c>
      <c r="CY28" s="111">
        <v>0</v>
      </c>
      <c r="CZ28" s="275">
        <v>0</v>
      </c>
      <c r="DB28" s="272">
        <v>0</v>
      </c>
      <c r="DC28" s="111">
        <v>0</v>
      </c>
      <c r="DD28" s="111">
        <v>0</v>
      </c>
      <c r="DE28" s="275">
        <v>0</v>
      </c>
      <c r="DF28" s="276"/>
      <c r="DG28" s="272">
        <v>0</v>
      </c>
      <c r="DH28" s="111">
        <v>0</v>
      </c>
      <c r="DI28" s="111">
        <v>0</v>
      </c>
      <c r="DJ28" s="275">
        <v>0</v>
      </c>
      <c r="DL28" s="272">
        <v>0</v>
      </c>
      <c r="DM28" s="111">
        <v>0</v>
      </c>
      <c r="DN28" s="111">
        <v>0</v>
      </c>
      <c r="DO28" s="275">
        <v>0</v>
      </c>
      <c r="DP28" s="276"/>
      <c r="DQ28" s="272">
        <v>0</v>
      </c>
      <c r="DR28" s="111">
        <v>0</v>
      </c>
      <c r="DS28" s="111">
        <v>0</v>
      </c>
      <c r="DT28" s="275">
        <v>0</v>
      </c>
      <c r="DV28" s="272">
        <v>0</v>
      </c>
      <c r="DW28" s="111">
        <v>0</v>
      </c>
      <c r="DX28" s="111">
        <v>0</v>
      </c>
      <c r="DY28" s="275">
        <v>0</v>
      </c>
      <c r="DZ28" s="276"/>
      <c r="EA28" s="272">
        <v>0</v>
      </c>
      <c r="EB28" s="111">
        <v>0</v>
      </c>
      <c r="EC28" s="111">
        <v>0</v>
      </c>
      <c r="ED28" s="275">
        <v>0</v>
      </c>
      <c r="EF28" s="272">
        <v>0</v>
      </c>
      <c r="EG28" s="111">
        <v>0</v>
      </c>
      <c r="EH28" s="111">
        <v>0</v>
      </c>
      <c r="EI28" s="275">
        <v>0</v>
      </c>
      <c r="EJ28" s="276"/>
      <c r="EK28" s="272">
        <v>0</v>
      </c>
      <c r="EL28" s="111">
        <v>0</v>
      </c>
      <c r="EM28" s="111">
        <v>0</v>
      </c>
      <c r="EN28" s="275">
        <v>0</v>
      </c>
      <c r="EP28" s="272">
        <v>0</v>
      </c>
      <c r="EQ28" s="111">
        <v>0</v>
      </c>
      <c r="ER28" s="111">
        <v>0</v>
      </c>
      <c r="ES28" s="275">
        <v>0</v>
      </c>
      <c r="ET28" s="276"/>
      <c r="EU28" s="272">
        <v>0</v>
      </c>
      <c r="EV28" s="111">
        <v>0</v>
      </c>
      <c r="EW28" s="111">
        <v>0</v>
      </c>
      <c r="EX28" s="275">
        <v>0</v>
      </c>
      <c r="EZ28" s="272">
        <v>0</v>
      </c>
      <c r="FA28" s="111">
        <v>0</v>
      </c>
      <c r="FB28" s="111">
        <v>0</v>
      </c>
      <c r="FC28" s="275">
        <v>0</v>
      </c>
      <c r="FD28" s="276"/>
      <c r="FE28" s="272">
        <v>0</v>
      </c>
      <c r="FF28" s="111">
        <v>0</v>
      </c>
      <c r="FG28" s="111">
        <v>0</v>
      </c>
      <c r="FH28" s="275">
        <v>0</v>
      </c>
    </row>
    <row r="29" spans="1:164" s="56" customFormat="1" outlineLevel="1">
      <c r="A29" s="119">
        <v>43540</v>
      </c>
      <c r="B29" s="74">
        <v>43540</v>
      </c>
      <c r="C29" s="68"/>
      <c r="D29" s="56" t="s">
        <v>137</v>
      </c>
      <c r="F29" s="274">
        <v>-1788</v>
      </c>
      <c r="G29" s="211">
        <v>-1788</v>
      </c>
      <c r="H29" s="111">
        <v>0</v>
      </c>
      <c r="I29" s="275" t="s">
        <v>362</v>
      </c>
      <c r="J29" s="276"/>
      <c r="K29" s="274">
        <v>-447</v>
      </c>
      <c r="L29" s="211">
        <v>-1788</v>
      </c>
      <c r="M29" s="111">
        <v>-1341</v>
      </c>
      <c r="N29" s="275">
        <v>3</v>
      </c>
      <c r="O29" s="75"/>
      <c r="P29" s="272">
        <v>0</v>
      </c>
      <c r="Q29" s="111">
        <v>0</v>
      </c>
      <c r="R29" s="111">
        <v>0</v>
      </c>
      <c r="S29" s="275">
        <v>0</v>
      </c>
      <c r="T29" s="276"/>
      <c r="U29" s="272">
        <v>0</v>
      </c>
      <c r="V29" s="111">
        <v>0</v>
      </c>
      <c r="W29" s="111">
        <v>0</v>
      </c>
      <c r="X29" s="275">
        <v>0</v>
      </c>
      <c r="Z29" s="272">
        <v>0</v>
      </c>
      <c r="AA29" s="111">
        <v>0</v>
      </c>
      <c r="AB29" s="111">
        <v>0</v>
      </c>
      <c r="AC29" s="275">
        <v>0</v>
      </c>
      <c r="AD29" s="276"/>
      <c r="AE29" s="272">
        <v>0</v>
      </c>
      <c r="AF29" s="111">
        <v>0</v>
      </c>
      <c r="AG29" s="111">
        <v>0</v>
      </c>
      <c r="AH29" s="275">
        <v>0</v>
      </c>
      <c r="AJ29" s="272">
        <v>0</v>
      </c>
      <c r="AK29" s="111">
        <v>0</v>
      </c>
      <c r="AL29" s="111">
        <v>0</v>
      </c>
      <c r="AM29" s="275">
        <v>0</v>
      </c>
      <c r="AN29" s="276"/>
      <c r="AO29" s="272">
        <v>0</v>
      </c>
      <c r="AP29" s="111">
        <v>0</v>
      </c>
      <c r="AQ29" s="111">
        <v>0</v>
      </c>
      <c r="AR29" s="275">
        <v>0</v>
      </c>
      <c r="AT29" s="272">
        <v>0</v>
      </c>
      <c r="AU29" s="111">
        <v>0</v>
      </c>
      <c r="AV29" s="111">
        <v>0</v>
      </c>
      <c r="AW29" s="275">
        <v>0</v>
      </c>
      <c r="AX29" s="276"/>
      <c r="AY29" s="272">
        <v>0</v>
      </c>
      <c r="AZ29" s="111">
        <v>0</v>
      </c>
      <c r="BA29" s="111">
        <v>0</v>
      </c>
      <c r="BB29" s="275">
        <v>0</v>
      </c>
      <c r="BD29" s="272">
        <v>-1788</v>
      </c>
      <c r="BE29" s="111">
        <v>-1788</v>
      </c>
      <c r="BF29" s="111">
        <v>0</v>
      </c>
      <c r="BG29" s="275" t="s">
        <v>362</v>
      </c>
      <c r="BH29" s="276"/>
      <c r="BI29" s="272">
        <v>-447</v>
      </c>
      <c r="BJ29" s="111">
        <v>-1788</v>
      </c>
      <c r="BK29" s="111">
        <v>-1341</v>
      </c>
      <c r="BL29" s="275">
        <v>3</v>
      </c>
      <c r="BN29" s="272">
        <v>0</v>
      </c>
      <c r="BO29" s="111">
        <v>0</v>
      </c>
      <c r="BP29" s="111">
        <v>0</v>
      </c>
      <c r="BQ29" s="275">
        <v>0</v>
      </c>
      <c r="BR29" s="276"/>
      <c r="BS29" s="272">
        <v>0</v>
      </c>
      <c r="BT29" s="111">
        <v>0</v>
      </c>
      <c r="BU29" s="111">
        <v>0</v>
      </c>
      <c r="BV29" s="275">
        <v>0</v>
      </c>
      <c r="BX29" s="272">
        <v>0</v>
      </c>
      <c r="BY29" s="111">
        <v>0</v>
      </c>
      <c r="BZ29" s="111">
        <v>0</v>
      </c>
      <c r="CA29" s="275">
        <v>0</v>
      </c>
      <c r="CB29" s="276"/>
      <c r="CC29" s="272">
        <v>0</v>
      </c>
      <c r="CD29" s="111">
        <v>0</v>
      </c>
      <c r="CE29" s="111">
        <v>0</v>
      </c>
      <c r="CF29" s="275">
        <v>0</v>
      </c>
      <c r="CH29" s="272">
        <v>0</v>
      </c>
      <c r="CI29" s="111">
        <v>0</v>
      </c>
      <c r="CJ29" s="111">
        <v>0</v>
      </c>
      <c r="CK29" s="275">
        <v>0</v>
      </c>
      <c r="CL29" s="276"/>
      <c r="CM29" s="272">
        <v>0</v>
      </c>
      <c r="CN29" s="111">
        <v>0</v>
      </c>
      <c r="CO29" s="111">
        <v>0</v>
      </c>
      <c r="CP29" s="275">
        <v>0</v>
      </c>
      <c r="CR29" s="272">
        <v>0</v>
      </c>
      <c r="CS29" s="111">
        <v>0</v>
      </c>
      <c r="CT29" s="111">
        <v>0</v>
      </c>
      <c r="CU29" s="275">
        <v>0</v>
      </c>
      <c r="CV29" s="276"/>
      <c r="CW29" s="272">
        <v>0</v>
      </c>
      <c r="CX29" s="111">
        <v>0</v>
      </c>
      <c r="CY29" s="111">
        <v>0</v>
      </c>
      <c r="CZ29" s="275">
        <v>0</v>
      </c>
      <c r="DB29" s="272">
        <v>0</v>
      </c>
      <c r="DC29" s="111">
        <v>0</v>
      </c>
      <c r="DD29" s="111">
        <v>0</v>
      </c>
      <c r="DE29" s="275">
        <v>0</v>
      </c>
      <c r="DF29" s="276"/>
      <c r="DG29" s="272">
        <v>0</v>
      </c>
      <c r="DH29" s="111">
        <v>0</v>
      </c>
      <c r="DI29" s="111">
        <v>0</v>
      </c>
      <c r="DJ29" s="275">
        <v>0</v>
      </c>
      <c r="DL29" s="272">
        <v>0</v>
      </c>
      <c r="DM29" s="111">
        <v>0</v>
      </c>
      <c r="DN29" s="111">
        <v>0</v>
      </c>
      <c r="DO29" s="275">
        <v>0</v>
      </c>
      <c r="DP29" s="276"/>
      <c r="DQ29" s="272">
        <v>0</v>
      </c>
      <c r="DR29" s="111">
        <v>0</v>
      </c>
      <c r="DS29" s="111">
        <v>0</v>
      </c>
      <c r="DT29" s="275">
        <v>0</v>
      </c>
      <c r="DV29" s="272">
        <v>0</v>
      </c>
      <c r="DW29" s="111">
        <v>0</v>
      </c>
      <c r="DX29" s="111">
        <v>0</v>
      </c>
      <c r="DY29" s="275">
        <v>0</v>
      </c>
      <c r="DZ29" s="276"/>
      <c r="EA29" s="272">
        <v>0</v>
      </c>
      <c r="EB29" s="111">
        <v>0</v>
      </c>
      <c r="EC29" s="111">
        <v>0</v>
      </c>
      <c r="ED29" s="275">
        <v>0</v>
      </c>
      <c r="EF29" s="272">
        <v>0</v>
      </c>
      <c r="EG29" s="111">
        <v>0</v>
      </c>
      <c r="EH29" s="111">
        <v>0</v>
      </c>
      <c r="EI29" s="275">
        <v>0</v>
      </c>
      <c r="EJ29" s="276"/>
      <c r="EK29" s="272">
        <v>0</v>
      </c>
      <c r="EL29" s="111">
        <v>0</v>
      </c>
      <c r="EM29" s="111">
        <v>0</v>
      </c>
      <c r="EN29" s="275">
        <v>0</v>
      </c>
      <c r="EP29" s="272">
        <v>0</v>
      </c>
      <c r="EQ29" s="111">
        <v>0</v>
      </c>
      <c r="ER29" s="111">
        <v>0</v>
      </c>
      <c r="ES29" s="275">
        <v>0</v>
      </c>
      <c r="ET29" s="276"/>
      <c r="EU29" s="272">
        <v>0</v>
      </c>
      <c r="EV29" s="111">
        <v>0</v>
      </c>
      <c r="EW29" s="111">
        <v>0</v>
      </c>
      <c r="EX29" s="275">
        <v>0</v>
      </c>
      <c r="EZ29" s="272">
        <v>0</v>
      </c>
      <c r="FA29" s="111">
        <v>0</v>
      </c>
      <c r="FB29" s="111">
        <v>0</v>
      </c>
      <c r="FC29" s="275">
        <v>0</v>
      </c>
      <c r="FD29" s="276"/>
      <c r="FE29" s="272">
        <v>0</v>
      </c>
      <c r="FF29" s="111">
        <v>0</v>
      </c>
      <c r="FG29" s="111">
        <v>0</v>
      </c>
      <c r="FH29" s="275">
        <v>0</v>
      </c>
    </row>
    <row r="30" spans="1:164" s="56" customFormat="1" outlineLevel="1">
      <c r="A30" s="119">
        <v>43600</v>
      </c>
      <c r="B30" s="74">
        <v>43600</v>
      </c>
      <c r="C30" s="68"/>
      <c r="D30" s="56" t="s">
        <v>64</v>
      </c>
      <c r="F30" s="274">
        <v>377700</v>
      </c>
      <c r="G30" s="211">
        <v>377700</v>
      </c>
      <c r="H30" s="111">
        <v>0</v>
      </c>
      <c r="I30" s="275" t="s">
        <v>362</v>
      </c>
      <c r="J30" s="276"/>
      <c r="K30" s="274">
        <v>294555.82999999996</v>
      </c>
      <c r="L30" s="211">
        <v>377700</v>
      </c>
      <c r="M30" s="111">
        <v>83144.170000000042</v>
      </c>
      <c r="N30" s="275">
        <v>0.28226964647075581</v>
      </c>
      <c r="O30" s="75"/>
      <c r="P30" s="272">
        <v>0</v>
      </c>
      <c r="Q30" s="111">
        <v>0</v>
      </c>
      <c r="R30" s="111">
        <v>0</v>
      </c>
      <c r="S30" s="275">
        <v>0</v>
      </c>
      <c r="T30" s="276"/>
      <c r="U30" s="272">
        <v>0</v>
      </c>
      <c r="V30" s="111">
        <v>0</v>
      </c>
      <c r="W30" s="111">
        <v>0</v>
      </c>
      <c r="X30" s="275">
        <v>0</v>
      </c>
      <c r="Z30" s="272">
        <v>0</v>
      </c>
      <c r="AA30" s="111">
        <v>0</v>
      </c>
      <c r="AB30" s="111">
        <v>0</v>
      </c>
      <c r="AC30" s="275">
        <v>0</v>
      </c>
      <c r="AD30" s="276"/>
      <c r="AE30" s="272">
        <v>0</v>
      </c>
      <c r="AF30" s="111">
        <v>0</v>
      </c>
      <c r="AG30" s="111">
        <v>0</v>
      </c>
      <c r="AH30" s="275">
        <v>0</v>
      </c>
      <c r="AJ30" s="272">
        <v>0</v>
      </c>
      <c r="AK30" s="111">
        <v>0</v>
      </c>
      <c r="AL30" s="111">
        <v>0</v>
      </c>
      <c r="AM30" s="275">
        <v>0</v>
      </c>
      <c r="AN30" s="276"/>
      <c r="AO30" s="272">
        <v>0</v>
      </c>
      <c r="AP30" s="111">
        <v>0</v>
      </c>
      <c r="AQ30" s="111">
        <v>0</v>
      </c>
      <c r="AR30" s="275">
        <v>0</v>
      </c>
      <c r="AT30" s="272">
        <v>0</v>
      </c>
      <c r="AU30" s="111">
        <v>0</v>
      </c>
      <c r="AV30" s="111">
        <v>0</v>
      </c>
      <c r="AW30" s="275">
        <v>0</v>
      </c>
      <c r="AX30" s="276"/>
      <c r="AY30" s="272">
        <v>0</v>
      </c>
      <c r="AZ30" s="111">
        <v>0</v>
      </c>
      <c r="BA30" s="111">
        <v>0</v>
      </c>
      <c r="BB30" s="275">
        <v>0</v>
      </c>
      <c r="BD30" s="272">
        <v>377700</v>
      </c>
      <c r="BE30" s="111">
        <v>377700</v>
      </c>
      <c r="BF30" s="111">
        <v>0</v>
      </c>
      <c r="BG30" s="275" t="s">
        <v>362</v>
      </c>
      <c r="BH30" s="276"/>
      <c r="BI30" s="272">
        <v>294555.82999999996</v>
      </c>
      <c r="BJ30" s="111">
        <v>377700</v>
      </c>
      <c r="BK30" s="111">
        <v>83144.170000000042</v>
      </c>
      <c r="BL30" s="275">
        <v>0.28226964647075581</v>
      </c>
      <c r="BN30" s="272">
        <v>0</v>
      </c>
      <c r="BO30" s="111">
        <v>0</v>
      </c>
      <c r="BP30" s="111">
        <v>0</v>
      </c>
      <c r="BQ30" s="275">
        <v>0</v>
      </c>
      <c r="BR30" s="276"/>
      <c r="BS30" s="272">
        <v>0</v>
      </c>
      <c r="BT30" s="111">
        <v>0</v>
      </c>
      <c r="BU30" s="111">
        <v>0</v>
      </c>
      <c r="BV30" s="275">
        <v>0</v>
      </c>
      <c r="BX30" s="272">
        <v>0</v>
      </c>
      <c r="BY30" s="111">
        <v>0</v>
      </c>
      <c r="BZ30" s="111">
        <v>0</v>
      </c>
      <c r="CA30" s="275">
        <v>0</v>
      </c>
      <c r="CB30" s="276"/>
      <c r="CC30" s="272">
        <v>0</v>
      </c>
      <c r="CD30" s="111">
        <v>0</v>
      </c>
      <c r="CE30" s="111">
        <v>0</v>
      </c>
      <c r="CF30" s="275">
        <v>0</v>
      </c>
      <c r="CH30" s="272">
        <v>0</v>
      </c>
      <c r="CI30" s="111">
        <v>0</v>
      </c>
      <c r="CJ30" s="111">
        <v>0</v>
      </c>
      <c r="CK30" s="275">
        <v>0</v>
      </c>
      <c r="CL30" s="276"/>
      <c r="CM30" s="272">
        <v>0</v>
      </c>
      <c r="CN30" s="111">
        <v>0</v>
      </c>
      <c r="CO30" s="111">
        <v>0</v>
      </c>
      <c r="CP30" s="275">
        <v>0</v>
      </c>
      <c r="CR30" s="272">
        <v>0</v>
      </c>
      <c r="CS30" s="111">
        <v>0</v>
      </c>
      <c r="CT30" s="111">
        <v>0</v>
      </c>
      <c r="CU30" s="275">
        <v>0</v>
      </c>
      <c r="CV30" s="276"/>
      <c r="CW30" s="272">
        <v>0</v>
      </c>
      <c r="CX30" s="111">
        <v>0</v>
      </c>
      <c r="CY30" s="111">
        <v>0</v>
      </c>
      <c r="CZ30" s="275">
        <v>0</v>
      </c>
      <c r="DB30" s="272">
        <v>0</v>
      </c>
      <c r="DC30" s="111">
        <v>0</v>
      </c>
      <c r="DD30" s="111">
        <v>0</v>
      </c>
      <c r="DE30" s="275">
        <v>0</v>
      </c>
      <c r="DF30" s="276"/>
      <c r="DG30" s="272">
        <v>0</v>
      </c>
      <c r="DH30" s="111">
        <v>0</v>
      </c>
      <c r="DI30" s="111">
        <v>0</v>
      </c>
      <c r="DJ30" s="275">
        <v>0</v>
      </c>
      <c r="DL30" s="272">
        <v>0</v>
      </c>
      <c r="DM30" s="111">
        <v>0</v>
      </c>
      <c r="DN30" s="111">
        <v>0</v>
      </c>
      <c r="DO30" s="275">
        <v>0</v>
      </c>
      <c r="DP30" s="276"/>
      <c r="DQ30" s="272">
        <v>0</v>
      </c>
      <c r="DR30" s="111">
        <v>0</v>
      </c>
      <c r="DS30" s="111">
        <v>0</v>
      </c>
      <c r="DT30" s="275">
        <v>0</v>
      </c>
      <c r="DV30" s="272">
        <v>0</v>
      </c>
      <c r="DW30" s="111">
        <v>0</v>
      </c>
      <c r="DX30" s="111">
        <v>0</v>
      </c>
      <c r="DY30" s="275">
        <v>0</v>
      </c>
      <c r="DZ30" s="276"/>
      <c r="EA30" s="272">
        <v>0</v>
      </c>
      <c r="EB30" s="111">
        <v>0</v>
      </c>
      <c r="EC30" s="111">
        <v>0</v>
      </c>
      <c r="ED30" s="275">
        <v>0</v>
      </c>
      <c r="EF30" s="272">
        <v>0</v>
      </c>
      <c r="EG30" s="111">
        <v>0</v>
      </c>
      <c r="EH30" s="111">
        <v>0</v>
      </c>
      <c r="EI30" s="275">
        <v>0</v>
      </c>
      <c r="EJ30" s="276"/>
      <c r="EK30" s="272">
        <v>0</v>
      </c>
      <c r="EL30" s="111">
        <v>0</v>
      </c>
      <c r="EM30" s="111">
        <v>0</v>
      </c>
      <c r="EN30" s="275">
        <v>0</v>
      </c>
      <c r="EP30" s="272">
        <v>0</v>
      </c>
      <c r="EQ30" s="111">
        <v>0</v>
      </c>
      <c r="ER30" s="111">
        <v>0</v>
      </c>
      <c r="ES30" s="275">
        <v>0</v>
      </c>
      <c r="ET30" s="276"/>
      <c r="EU30" s="272">
        <v>0</v>
      </c>
      <c r="EV30" s="111">
        <v>0</v>
      </c>
      <c r="EW30" s="111">
        <v>0</v>
      </c>
      <c r="EX30" s="275">
        <v>0</v>
      </c>
      <c r="EZ30" s="272">
        <v>0</v>
      </c>
      <c r="FA30" s="111">
        <v>0</v>
      </c>
      <c r="FB30" s="111">
        <v>0</v>
      </c>
      <c r="FC30" s="275">
        <v>0</v>
      </c>
      <c r="FD30" s="276"/>
      <c r="FE30" s="272">
        <v>0</v>
      </c>
      <c r="FF30" s="111">
        <v>0</v>
      </c>
      <c r="FG30" s="111">
        <v>0</v>
      </c>
      <c r="FH30" s="275">
        <v>0</v>
      </c>
    </row>
    <row r="31" spans="1:164" s="56" customFormat="1" outlineLevel="1">
      <c r="A31" s="119">
        <v>43700</v>
      </c>
      <c r="B31" s="74">
        <v>43700</v>
      </c>
      <c r="C31" s="68"/>
      <c r="D31" s="56" t="s">
        <v>165</v>
      </c>
      <c r="F31" s="274">
        <v>161800</v>
      </c>
      <c r="G31" s="211">
        <v>105132</v>
      </c>
      <c r="H31" s="111">
        <v>-56668</v>
      </c>
      <c r="I31" s="275">
        <v>-0.35023485784919656</v>
      </c>
      <c r="J31" s="276"/>
      <c r="K31" s="274">
        <v>92280</v>
      </c>
      <c r="L31" s="211">
        <v>105132</v>
      </c>
      <c r="M31" s="111">
        <v>12852</v>
      </c>
      <c r="N31" s="275">
        <v>0.13927178153446035</v>
      </c>
      <c r="O31" s="75"/>
      <c r="P31" s="272">
        <v>0</v>
      </c>
      <c r="Q31" s="111">
        <v>0</v>
      </c>
      <c r="R31" s="111">
        <v>0</v>
      </c>
      <c r="S31" s="275">
        <v>0</v>
      </c>
      <c r="T31" s="276"/>
      <c r="U31" s="272">
        <v>0</v>
      </c>
      <c r="V31" s="111">
        <v>0</v>
      </c>
      <c r="W31" s="111">
        <v>0</v>
      </c>
      <c r="X31" s="275">
        <v>0</v>
      </c>
      <c r="Z31" s="272">
        <v>0</v>
      </c>
      <c r="AA31" s="111">
        <v>0</v>
      </c>
      <c r="AB31" s="111">
        <v>0</v>
      </c>
      <c r="AC31" s="275">
        <v>0</v>
      </c>
      <c r="AD31" s="276"/>
      <c r="AE31" s="272">
        <v>0</v>
      </c>
      <c r="AF31" s="111">
        <v>0</v>
      </c>
      <c r="AG31" s="111">
        <v>0</v>
      </c>
      <c r="AH31" s="275">
        <v>0</v>
      </c>
      <c r="AJ31" s="272">
        <v>0</v>
      </c>
      <c r="AK31" s="111">
        <v>22332</v>
      </c>
      <c r="AL31" s="111">
        <v>22332</v>
      </c>
      <c r="AM31" s="275" t="s">
        <v>363</v>
      </c>
      <c r="AN31" s="276"/>
      <c r="AO31" s="272">
        <v>0</v>
      </c>
      <c r="AP31" s="111">
        <v>22332</v>
      </c>
      <c r="AQ31" s="111">
        <v>22332</v>
      </c>
      <c r="AR31" s="275" t="s">
        <v>363</v>
      </c>
      <c r="AT31" s="272">
        <v>0</v>
      </c>
      <c r="AU31" s="111">
        <v>0</v>
      </c>
      <c r="AV31" s="111">
        <v>0</v>
      </c>
      <c r="AW31" s="275">
        <v>0</v>
      </c>
      <c r="AX31" s="276"/>
      <c r="AY31" s="272">
        <v>0</v>
      </c>
      <c r="AZ31" s="111">
        <v>0</v>
      </c>
      <c r="BA31" s="111">
        <v>0</v>
      </c>
      <c r="BB31" s="275">
        <v>0</v>
      </c>
      <c r="BD31" s="272">
        <v>0</v>
      </c>
      <c r="BE31" s="111">
        <v>0</v>
      </c>
      <c r="BF31" s="111">
        <v>0</v>
      </c>
      <c r="BG31" s="275">
        <v>0</v>
      </c>
      <c r="BH31" s="276"/>
      <c r="BI31" s="272">
        <v>0</v>
      </c>
      <c r="BJ31" s="111">
        <v>0</v>
      </c>
      <c r="BK31" s="111">
        <v>0</v>
      </c>
      <c r="BL31" s="275">
        <v>0</v>
      </c>
      <c r="BN31" s="272">
        <v>0</v>
      </c>
      <c r="BO31" s="111">
        <v>0</v>
      </c>
      <c r="BP31" s="111">
        <v>0</v>
      </c>
      <c r="BQ31" s="275">
        <v>0</v>
      </c>
      <c r="BR31" s="276"/>
      <c r="BS31" s="272">
        <v>0</v>
      </c>
      <c r="BT31" s="111">
        <v>0</v>
      </c>
      <c r="BU31" s="111">
        <v>0</v>
      </c>
      <c r="BV31" s="275">
        <v>0</v>
      </c>
      <c r="BX31" s="272">
        <v>0</v>
      </c>
      <c r="BY31" s="111">
        <v>0</v>
      </c>
      <c r="BZ31" s="111">
        <v>0</v>
      </c>
      <c r="CA31" s="275">
        <v>0</v>
      </c>
      <c r="CB31" s="276"/>
      <c r="CC31" s="272">
        <v>0</v>
      </c>
      <c r="CD31" s="111">
        <v>0</v>
      </c>
      <c r="CE31" s="111">
        <v>0</v>
      </c>
      <c r="CF31" s="275">
        <v>0</v>
      </c>
      <c r="CH31" s="272">
        <v>0</v>
      </c>
      <c r="CI31" s="111">
        <v>0</v>
      </c>
      <c r="CJ31" s="111">
        <v>0</v>
      </c>
      <c r="CK31" s="275">
        <v>0</v>
      </c>
      <c r="CL31" s="276"/>
      <c r="CM31" s="272">
        <v>0</v>
      </c>
      <c r="CN31" s="111">
        <v>0</v>
      </c>
      <c r="CO31" s="111">
        <v>0</v>
      </c>
      <c r="CP31" s="275">
        <v>0</v>
      </c>
      <c r="CR31" s="272">
        <v>82800</v>
      </c>
      <c r="CS31" s="111">
        <v>82800</v>
      </c>
      <c r="CT31" s="111">
        <v>0</v>
      </c>
      <c r="CU31" s="275" t="s">
        <v>362</v>
      </c>
      <c r="CV31" s="276"/>
      <c r="CW31" s="272">
        <v>89280</v>
      </c>
      <c r="CX31" s="111">
        <v>82800</v>
      </c>
      <c r="CY31" s="111">
        <v>-6480</v>
      </c>
      <c r="CZ31" s="275">
        <v>-7.2580645161290328E-2</v>
      </c>
      <c r="DB31" s="272">
        <v>79000</v>
      </c>
      <c r="DC31" s="111">
        <v>0</v>
      </c>
      <c r="DD31" s="111">
        <v>-79000</v>
      </c>
      <c r="DE31" s="275">
        <v>-1</v>
      </c>
      <c r="DF31" s="276"/>
      <c r="DG31" s="272">
        <v>3000</v>
      </c>
      <c r="DH31" s="111">
        <v>0</v>
      </c>
      <c r="DI31" s="111">
        <v>-3000</v>
      </c>
      <c r="DJ31" s="275">
        <v>-1</v>
      </c>
      <c r="DL31" s="272">
        <v>0</v>
      </c>
      <c r="DM31" s="111">
        <v>0</v>
      </c>
      <c r="DN31" s="111">
        <v>0</v>
      </c>
      <c r="DO31" s="275">
        <v>0</v>
      </c>
      <c r="DP31" s="276"/>
      <c r="DQ31" s="272">
        <v>0</v>
      </c>
      <c r="DR31" s="111">
        <v>0</v>
      </c>
      <c r="DS31" s="111">
        <v>0</v>
      </c>
      <c r="DT31" s="275">
        <v>0</v>
      </c>
      <c r="DV31" s="272">
        <v>0</v>
      </c>
      <c r="DW31" s="111">
        <v>0</v>
      </c>
      <c r="DX31" s="111">
        <v>0</v>
      </c>
      <c r="DY31" s="275">
        <v>0</v>
      </c>
      <c r="DZ31" s="276"/>
      <c r="EA31" s="272">
        <v>0</v>
      </c>
      <c r="EB31" s="111">
        <v>0</v>
      </c>
      <c r="EC31" s="111">
        <v>0</v>
      </c>
      <c r="ED31" s="275">
        <v>0</v>
      </c>
      <c r="EF31" s="272">
        <v>0</v>
      </c>
      <c r="EG31" s="111">
        <v>0</v>
      </c>
      <c r="EH31" s="111">
        <v>0</v>
      </c>
      <c r="EI31" s="275">
        <v>0</v>
      </c>
      <c r="EJ31" s="276"/>
      <c r="EK31" s="272">
        <v>0</v>
      </c>
      <c r="EL31" s="111">
        <v>0</v>
      </c>
      <c r="EM31" s="111">
        <v>0</v>
      </c>
      <c r="EN31" s="275">
        <v>0</v>
      </c>
      <c r="EP31" s="272">
        <v>0</v>
      </c>
      <c r="EQ31" s="111">
        <v>0</v>
      </c>
      <c r="ER31" s="111">
        <v>0</v>
      </c>
      <c r="ES31" s="275">
        <v>0</v>
      </c>
      <c r="ET31" s="276"/>
      <c r="EU31" s="272">
        <v>0</v>
      </c>
      <c r="EV31" s="111">
        <v>0</v>
      </c>
      <c r="EW31" s="111">
        <v>0</v>
      </c>
      <c r="EX31" s="275">
        <v>0</v>
      </c>
      <c r="EZ31" s="272">
        <v>0</v>
      </c>
      <c r="FA31" s="111">
        <v>0</v>
      </c>
      <c r="FB31" s="111">
        <v>0</v>
      </c>
      <c r="FC31" s="275">
        <v>0</v>
      </c>
      <c r="FD31" s="276"/>
      <c r="FE31" s="272">
        <v>0</v>
      </c>
      <c r="FF31" s="111">
        <v>0</v>
      </c>
      <c r="FG31" s="111">
        <v>0</v>
      </c>
      <c r="FH31" s="275">
        <v>0</v>
      </c>
    </row>
    <row r="32" spans="1:164" s="56" customFormat="1" outlineLevel="1">
      <c r="A32" s="119">
        <v>43800</v>
      </c>
      <c r="B32" s="74">
        <v>43800</v>
      </c>
      <c r="C32" s="68"/>
      <c r="D32" s="56" t="s">
        <v>166</v>
      </c>
      <c r="F32" s="274">
        <v>0</v>
      </c>
      <c r="G32" s="211">
        <v>0</v>
      </c>
      <c r="H32" s="111">
        <v>0</v>
      </c>
      <c r="I32" s="275">
        <v>0</v>
      </c>
      <c r="J32" s="276"/>
      <c r="K32" s="274">
        <v>24931.98</v>
      </c>
      <c r="L32" s="211">
        <v>0</v>
      </c>
      <c r="M32" s="111">
        <v>-24931.98</v>
      </c>
      <c r="N32" s="275">
        <v>-1</v>
      </c>
      <c r="O32" s="75"/>
      <c r="P32" s="272">
        <v>0</v>
      </c>
      <c r="Q32" s="111">
        <v>0</v>
      </c>
      <c r="R32" s="111">
        <v>0</v>
      </c>
      <c r="S32" s="275">
        <v>0</v>
      </c>
      <c r="T32" s="276"/>
      <c r="U32" s="272">
        <v>0</v>
      </c>
      <c r="V32" s="111">
        <v>0</v>
      </c>
      <c r="W32" s="111">
        <v>0</v>
      </c>
      <c r="X32" s="275">
        <v>0</v>
      </c>
      <c r="Z32" s="272">
        <v>0</v>
      </c>
      <c r="AA32" s="111">
        <v>0</v>
      </c>
      <c r="AB32" s="111">
        <v>0</v>
      </c>
      <c r="AC32" s="275">
        <v>0</v>
      </c>
      <c r="AD32" s="276"/>
      <c r="AE32" s="272">
        <v>0</v>
      </c>
      <c r="AF32" s="111">
        <v>0</v>
      </c>
      <c r="AG32" s="111">
        <v>0</v>
      </c>
      <c r="AH32" s="275">
        <v>0</v>
      </c>
      <c r="AJ32" s="272">
        <v>0</v>
      </c>
      <c r="AK32" s="111">
        <v>0</v>
      </c>
      <c r="AL32" s="111">
        <v>0</v>
      </c>
      <c r="AM32" s="275">
        <v>0</v>
      </c>
      <c r="AN32" s="276"/>
      <c r="AO32" s="272">
        <v>0</v>
      </c>
      <c r="AP32" s="111">
        <v>0</v>
      </c>
      <c r="AQ32" s="111">
        <v>0</v>
      </c>
      <c r="AR32" s="275">
        <v>0</v>
      </c>
      <c r="AT32" s="272">
        <v>0</v>
      </c>
      <c r="AU32" s="111">
        <v>0</v>
      </c>
      <c r="AV32" s="111">
        <v>0</v>
      </c>
      <c r="AW32" s="275">
        <v>0</v>
      </c>
      <c r="AX32" s="276"/>
      <c r="AY32" s="272">
        <v>0</v>
      </c>
      <c r="AZ32" s="111">
        <v>0</v>
      </c>
      <c r="BA32" s="111">
        <v>0</v>
      </c>
      <c r="BB32" s="275">
        <v>0</v>
      </c>
      <c r="BD32" s="272">
        <v>0</v>
      </c>
      <c r="BE32" s="111">
        <v>0</v>
      </c>
      <c r="BF32" s="111">
        <v>0</v>
      </c>
      <c r="BG32" s="275">
        <v>0</v>
      </c>
      <c r="BH32" s="276"/>
      <c r="BI32" s="272">
        <v>0</v>
      </c>
      <c r="BJ32" s="111">
        <v>0</v>
      </c>
      <c r="BK32" s="111">
        <v>0</v>
      </c>
      <c r="BL32" s="275">
        <v>0</v>
      </c>
      <c r="BN32" s="272">
        <v>0</v>
      </c>
      <c r="BO32" s="111">
        <v>0</v>
      </c>
      <c r="BP32" s="111">
        <v>0</v>
      </c>
      <c r="BQ32" s="275">
        <v>0</v>
      </c>
      <c r="BR32" s="276"/>
      <c r="BS32" s="272">
        <v>0</v>
      </c>
      <c r="BT32" s="111">
        <v>0</v>
      </c>
      <c r="BU32" s="111">
        <v>0</v>
      </c>
      <c r="BV32" s="275">
        <v>0</v>
      </c>
      <c r="BX32" s="272">
        <v>0</v>
      </c>
      <c r="BY32" s="111">
        <v>0</v>
      </c>
      <c r="BZ32" s="111">
        <v>0</v>
      </c>
      <c r="CA32" s="275">
        <v>0</v>
      </c>
      <c r="CB32" s="276"/>
      <c r="CC32" s="272">
        <v>24931.98</v>
      </c>
      <c r="CD32" s="111">
        <v>0</v>
      </c>
      <c r="CE32" s="111">
        <v>-24931.98</v>
      </c>
      <c r="CF32" s="275">
        <v>-1</v>
      </c>
      <c r="CH32" s="272">
        <v>0</v>
      </c>
      <c r="CI32" s="111">
        <v>0</v>
      </c>
      <c r="CJ32" s="111">
        <v>0</v>
      </c>
      <c r="CK32" s="275">
        <v>0</v>
      </c>
      <c r="CL32" s="276"/>
      <c r="CM32" s="272">
        <v>0</v>
      </c>
      <c r="CN32" s="111">
        <v>0</v>
      </c>
      <c r="CO32" s="111">
        <v>0</v>
      </c>
      <c r="CP32" s="275">
        <v>0</v>
      </c>
      <c r="CR32" s="272">
        <v>0</v>
      </c>
      <c r="CS32" s="111">
        <v>0</v>
      </c>
      <c r="CT32" s="111">
        <v>0</v>
      </c>
      <c r="CU32" s="275">
        <v>0</v>
      </c>
      <c r="CV32" s="276"/>
      <c r="CW32" s="272">
        <v>0</v>
      </c>
      <c r="CX32" s="111">
        <v>0</v>
      </c>
      <c r="CY32" s="111">
        <v>0</v>
      </c>
      <c r="CZ32" s="275">
        <v>0</v>
      </c>
      <c r="DB32" s="272">
        <v>0</v>
      </c>
      <c r="DC32" s="111">
        <v>0</v>
      </c>
      <c r="DD32" s="111">
        <v>0</v>
      </c>
      <c r="DE32" s="275">
        <v>0</v>
      </c>
      <c r="DF32" s="276"/>
      <c r="DG32" s="272">
        <v>0</v>
      </c>
      <c r="DH32" s="111">
        <v>0</v>
      </c>
      <c r="DI32" s="111">
        <v>0</v>
      </c>
      <c r="DJ32" s="275">
        <v>0</v>
      </c>
      <c r="DL32" s="272">
        <v>0</v>
      </c>
      <c r="DM32" s="111">
        <v>0</v>
      </c>
      <c r="DN32" s="111">
        <v>0</v>
      </c>
      <c r="DO32" s="275">
        <v>0</v>
      </c>
      <c r="DP32" s="276"/>
      <c r="DQ32" s="272">
        <v>0</v>
      </c>
      <c r="DR32" s="111">
        <v>0</v>
      </c>
      <c r="DS32" s="111">
        <v>0</v>
      </c>
      <c r="DT32" s="275">
        <v>0</v>
      </c>
      <c r="DV32" s="272">
        <v>0</v>
      </c>
      <c r="DW32" s="111">
        <v>0</v>
      </c>
      <c r="DX32" s="111">
        <v>0</v>
      </c>
      <c r="DY32" s="275">
        <v>0</v>
      </c>
      <c r="DZ32" s="276"/>
      <c r="EA32" s="272">
        <v>0</v>
      </c>
      <c r="EB32" s="111">
        <v>0</v>
      </c>
      <c r="EC32" s="111">
        <v>0</v>
      </c>
      <c r="ED32" s="275">
        <v>0</v>
      </c>
      <c r="EF32" s="272">
        <v>0</v>
      </c>
      <c r="EG32" s="111">
        <v>0</v>
      </c>
      <c r="EH32" s="111">
        <v>0</v>
      </c>
      <c r="EI32" s="275">
        <v>0</v>
      </c>
      <c r="EJ32" s="276"/>
      <c r="EK32" s="272">
        <v>0</v>
      </c>
      <c r="EL32" s="111">
        <v>0</v>
      </c>
      <c r="EM32" s="111">
        <v>0</v>
      </c>
      <c r="EN32" s="275">
        <v>0</v>
      </c>
      <c r="EP32" s="272">
        <v>0</v>
      </c>
      <c r="EQ32" s="111">
        <v>0</v>
      </c>
      <c r="ER32" s="111">
        <v>0</v>
      </c>
      <c r="ES32" s="275">
        <v>0</v>
      </c>
      <c r="ET32" s="276"/>
      <c r="EU32" s="272">
        <v>0</v>
      </c>
      <c r="EV32" s="111">
        <v>0</v>
      </c>
      <c r="EW32" s="111">
        <v>0</v>
      </c>
      <c r="EX32" s="275">
        <v>0</v>
      </c>
      <c r="EZ32" s="272">
        <v>0</v>
      </c>
      <c r="FA32" s="111">
        <v>0</v>
      </c>
      <c r="FB32" s="111">
        <v>0</v>
      </c>
      <c r="FC32" s="275">
        <v>0</v>
      </c>
      <c r="FD32" s="276"/>
      <c r="FE32" s="272">
        <v>0</v>
      </c>
      <c r="FF32" s="111">
        <v>0</v>
      </c>
      <c r="FG32" s="111">
        <v>0</v>
      </c>
      <c r="FH32" s="275">
        <v>0</v>
      </c>
    </row>
    <row r="33" spans="1:164" s="56" customFormat="1" outlineLevel="1">
      <c r="A33" s="119">
        <v>43910</v>
      </c>
      <c r="B33" s="74">
        <v>43910</v>
      </c>
      <c r="C33" s="68"/>
      <c r="D33" s="56" t="s">
        <v>163</v>
      </c>
      <c r="F33" s="274">
        <v>0</v>
      </c>
      <c r="G33" s="211">
        <v>0</v>
      </c>
      <c r="H33" s="111">
        <v>0</v>
      </c>
      <c r="I33" s="275">
        <v>0</v>
      </c>
      <c r="J33" s="276"/>
      <c r="K33" s="274">
        <v>0</v>
      </c>
      <c r="L33" s="211">
        <v>0</v>
      </c>
      <c r="M33" s="111">
        <v>0</v>
      </c>
      <c r="N33" s="275">
        <v>0</v>
      </c>
      <c r="O33" s="75"/>
      <c r="P33" s="272">
        <v>0</v>
      </c>
      <c r="Q33" s="111">
        <v>0</v>
      </c>
      <c r="R33" s="111">
        <v>0</v>
      </c>
      <c r="S33" s="275">
        <v>0</v>
      </c>
      <c r="T33" s="276"/>
      <c r="U33" s="272">
        <v>0</v>
      </c>
      <c r="V33" s="111">
        <v>0</v>
      </c>
      <c r="W33" s="111">
        <v>0</v>
      </c>
      <c r="X33" s="275">
        <v>0</v>
      </c>
      <c r="Z33" s="272">
        <v>0</v>
      </c>
      <c r="AA33" s="111">
        <v>0</v>
      </c>
      <c r="AB33" s="111">
        <v>0</v>
      </c>
      <c r="AC33" s="275">
        <v>0</v>
      </c>
      <c r="AD33" s="276"/>
      <c r="AE33" s="272">
        <v>0</v>
      </c>
      <c r="AF33" s="111">
        <v>0</v>
      </c>
      <c r="AG33" s="111">
        <v>0</v>
      </c>
      <c r="AH33" s="275">
        <v>0</v>
      </c>
      <c r="AJ33" s="272">
        <v>0</v>
      </c>
      <c r="AK33" s="111">
        <v>0</v>
      </c>
      <c r="AL33" s="111">
        <v>0</v>
      </c>
      <c r="AM33" s="275">
        <v>0</v>
      </c>
      <c r="AN33" s="276"/>
      <c r="AO33" s="272">
        <v>0</v>
      </c>
      <c r="AP33" s="111">
        <v>0</v>
      </c>
      <c r="AQ33" s="111">
        <v>0</v>
      </c>
      <c r="AR33" s="275">
        <v>0</v>
      </c>
      <c r="AT33" s="272">
        <v>0</v>
      </c>
      <c r="AU33" s="111">
        <v>0</v>
      </c>
      <c r="AV33" s="111">
        <v>0</v>
      </c>
      <c r="AW33" s="275">
        <v>0</v>
      </c>
      <c r="AX33" s="276"/>
      <c r="AY33" s="272">
        <v>0</v>
      </c>
      <c r="AZ33" s="111">
        <v>0</v>
      </c>
      <c r="BA33" s="111">
        <v>0</v>
      </c>
      <c r="BB33" s="275">
        <v>0</v>
      </c>
      <c r="BD33" s="272">
        <v>0</v>
      </c>
      <c r="BE33" s="111">
        <v>0</v>
      </c>
      <c r="BF33" s="111">
        <v>0</v>
      </c>
      <c r="BG33" s="275">
        <v>0</v>
      </c>
      <c r="BH33" s="276"/>
      <c r="BI33" s="272">
        <v>0</v>
      </c>
      <c r="BJ33" s="111">
        <v>0</v>
      </c>
      <c r="BK33" s="111">
        <v>0</v>
      </c>
      <c r="BL33" s="275">
        <v>0</v>
      </c>
      <c r="BN33" s="272">
        <v>0</v>
      </c>
      <c r="BO33" s="111">
        <v>0</v>
      </c>
      <c r="BP33" s="111">
        <v>0</v>
      </c>
      <c r="BQ33" s="275">
        <v>0</v>
      </c>
      <c r="BR33" s="276"/>
      <c r="BS33" s="272">
        <v>0</v>
      </c>
      <c r="BT33" s="111">
        <v>0</v>
      </c>
      <c r="BU33" s="111">
        <v>0</v>
      </c>
      <c r="BV33" s="275">
        <v>0</v>
      </c>
      <c r="BX33" s="272">
        <v>0</v>
      </c>
      <c r="BY33" s="111">
        <v>0</v>
      </c>
      <c r="BZ33" s="111">
        <v>0</v>
      </c>
      <c r="CA33" s="275">
        <v>0</v>
      </c>
      <c r="CB33" s="276"/>
      <c r="CC33" s="272">
        <v>0</v>
      </c>
      <c r="CD33" s="111">
        <v>0</v>
      </c>
      <c r="CE33" s="111">
        <v>0</v>
      </c>
      <c r="CF33" s="275">
        <v>0</v>
      </c>
      <c r="CH33" s="272">
        <v>0</v>
      </c>
      <c r="CI33" s="111">
        <v>0</v>
      </c>
      <c r="CJ33" s="111">
        <v>0</v>
      </c>
      <c r="CK33" s="275">
        <v>0</v>
      </c>
      <c r="CL33" s="276"/>
      <c r="CM33" s="272">
        <v>0</v>
      </c>
      <c r="CN33" s="111">
        <v>0</v>
      </c>
      <c r="CO33" s="111">
        <v>0</v>
      </c>
      <c r="CP33" s="275">
        <v>0</v>
      </c>
      <c r="CR33" s="272">
        <v>0</v>
      </c>
      <c r="CS33" s="111">
        <v>0</v>
      </c>
      <c r="CT33" s="111">
        <v>0</v>
      </c>
      <c r="CU33" s="275">
        <v>0</v>
      </c>
      <c r="CV33" s="276"/>
      <c r="CW33" s="272">
        <v>0</v>
      </c>
      <c r="CX33" s="111">
        <v>0</v>
      </c>
      <c r="CY33" s="111">
        <v>0</v>
      </c>
      <c r="CZ33" s="275">
        <v>0</v>
      </c>
      <c r="DB33" s="272">
        <v>0</v>
      </c>
      <c r="DC33" s="111">
        <v>0</v>
      </c>
      <c r="DD33" s="111">
        <v>0</v>
      </c>
      <c r="DE33" s="275">
        <v>0</v>
      </c>
      <c r="DF33" s="276"/>
      <c r="DG33" s="272">
        <v>0</v>
      </c>
      <c r="DH33" s="111">
        <v>0</v>
      </c>
      <c r="DI33" s="111">
        <v>0</v>
      </c>
      <c r="DJ33" s="275">
        <v>0</v>
      </c>
      <c r="DL33" s="272">
        <v>0</v>
      </c>
      <c r="DM33" s="111">
        <v>0</v>
      </c>
      <c r="DN33" s="111">
        <v>0</v>
      </c>
      <c r="DO33" s="275">
        <v>0</v>
      </c>
      <c r="DP33" s="276"/>
      <c r="DQ33" s="272">
        <v>0</v>
      </c>
      <c r="DR33" s="111">
        <v>0</v>
      </c>
      <c r="DS33" s="111">
        <v>0</v>
      </c>
      <c r="DT33" s="275">
        <v>0</v>
      </c>
      <c r="DV33" s="272">
        <v>0</v>
      </c>
      <c r="DW33" s="111">
        <v>0</v>
      </c>
      <c r="DX33" s="111">
        <v>0</v>
      </c>
      <c r="DY33" s="275">
        <v>0</v>
      </c>
      <c r="DZ33" s="276"/>
      <c r="EA33" s="272">
        <v>0</v>
      </c>
      <c r="EB33" s="111">
        <v>0</v>
      </c>
      <c r="EC33" s="111">
        <v>0</v>
      </c>
      <c r="ED33" s="275">
        <v>0</v>
      </c>
      <c r="EF33" s="272">
        <v>0</v>
      </c>
      <c r="EG33" s="111">
        <v>0</v>
      </c>
      <c r="EH33" s="111">
        <v>0</v>
      </c>
      <c r="EI33" s="275">
        <v>0</v>
      </c>
      <c r="EJ33" s="276"/>
      <c r="EK33" s="272">
        <v>0</v>
      </c>
      <c r="EL33" s="111">
        <v>0</v>
      </c>
      <c r="EM33" s="111">
        <v>0</v>
      </c>
      <c r="EN33" s="275">
        <v>0</v>
      </c>
      <c r="EP33" s="272">
        <v>0</v>
      </c>
      <c r="EQ33" s="111">
        <v>0</v>
      </c>
      <c r="ER33" s="111">
        <v>0</v>
      </c>
      <c r="ES33" s="275">
        <v>0</v>
      </c>
      <c r="ET33" s="276"/>
      <c r="EU33" s="272">
        <v>0</v>
      </c>
      <c r="EV33" s="111">
        <v>0</v>
      </c>
      <c r="EW33" s="111">
        <v>0</v>
      </c>
      <c r="EX33" s="275">
        <v>0</v>
      </c>
      <c r="EZ33" s="272">
        <v>0</v>
      </c>
      <c r="FA33" s="111">
        <v>0</v>
      </c>
      <c r="FB33" s="111">
        <v>0</v>
      </c>
      <c r="FC33" s="275">
        <v>0</v>
      </c>
      <c r="FD33" s="276"/>
      <c r="FE33" s="272">
        <v>0</v>
      </c>
      <c r="FF33" s="111">
        <v>0</v>
      </c>
      <c r="FG33" s="111">
        <v>0</v>
      </c>
      <c r="FH33" s="275">
        <v>0</v>
      </c>
    </row>
    <row r="34" spans="1:164" s="56" customFormat="1" outlineLevel="1">
      <c r="A34" s="119">
        <v>43930</v>
      </c>
      <c r="B34" s="74">
        <v>43930</v>
      </c>
      <c r="C34" s="68"/>
      <c r="D34" s="56" t="s">
        <v>167</v>
      </c>
      <c r="F34" s="274">
        <v>0</v>
      </c>
      <c r="G34" s="211">
        <v>0</v>
      </c>
      <c r="H34" s="111">
        <v>0</v>
      </c>
      <c r="I34" s="275">
        <v>0</v>
      </c>
      <c r="J34" s="276"/>
      <c r="K34" s="274">
        <v>0</v>
      </c>
      <c r="L34" s="211">
        <v>0</v>
      </c>
      <c r="M34" s="111">
        <v>0</v>
      </c>
      <c r="N34" s="275">
        <v>0</v>
      </c>
      <c r="O34" s="75"/>
      <c r="P34" s="272">
        <v>0</v>
      </c>
      <c r="Q34" s="111">
        <v>0</v>
      </c>
      <c r="R34" s="111">
        <v>0</v>
      </c>
      <c r="S34" s="275">
        <v>0</v>
      </c>
      <c r="T34" s="276"/>
      <c r="U34" s="272">
        <v>0</v>
      </c>
      <c r="V34" s="111">
        <v>0</v>
      </c>
      <c r="W34" s="111">
        <v>0</v>
      </c>
      <c r="X34" s="275">
        <v>0</v>
      </c>
      <c r="Z34" s="272">
        <v>0</v>
      </c>
      <c r="AA34" s="111">
        <v>0</v>
      </c>
      <c r="AB34" s="111">
        <v>0</v>
      </c>
      <c r="AC34" s="275">
        <v>0</v>
      </c>
      <c r="AD34" s="276"/>
      <c r="AE34" s="272">
        <v>0</v>
      </c>
      <c r="AF34" s="111">
        <v>0</v>
      </c>
      <c r="AG34" s="111">
        <v>0</v>
      </c>
      <c r="AH34" s="275">
        <v>0</v>
      </c>
      <c r="AJ34" s="272">
        <v>0</v>
      </c>
      <c r="AK34" s="111">
        <v>0</v>
      </c>
      <c r="AL34" s="111">
        <v>0</v>
      </c>
      <c r="AM34" s="275">
        <v>0</v>
      </c>
      <c r="AN34" s="276"/>
      <c r="AO34" s="272">
        <v>0</v>
      </c>
      <c r="AP34" s="111">
        <v>0</v>
      </c>
      <c r="AQ34" s="111">
        <v>0</v>
      </c>
      <c r="AR34" s="275">
        <v>0</v>
      </c>
      <c r="AT34" s="272">
        <v>0</v>
      </c>
      <c r="AU34" s="111">
        <v>0</v>
      </c>
      <c r="AV34" s="111">
        <v>0</v>
      </c>
      <c r="AW34" s="275">
        <v>0</v>
      </c>
      <c r="AX34" s="276"/>
      <c r="AY34" s="272">
        <v>0</v>
      </c>
      <c r="AZ34" s="111">
        <v>0</v>
      </c>
      <c r="BA34" s="111">
        <v>0</v>
      </c>
      <c r="BB34" s="275">
        <v>0</v>
      </c>
      <c r="BD34" s="272">
        <v>0</v>
      </c>
      <c r="BE34" s="111">
        <v>0</v>
      </c>
      <c r="BF34" s="111">
        <v>0</v>
      </c>
      <c r="BG34" s="275">
        <v>0</v>
      </c>
      <c r="BH34" s="276"/>
      <c r="BI34" s="272">
        <v>0</v>
      </c>
      <c r="BJ34" s="111">
        <v>0</v>
      </c>
      <c r="BK34" s="111">
        <v>0</v>
      </c>
      <c r="BL34" s="275">
        <v>0</v>
      </c>
      <c r="BN34" s="272">
        <v>0</v>
      </c>
      <c r="BO34" s="111">
        <v>0</v>
      </c>
      <c r="BP34" s="111">
        <v>0</v>
      </c>
      <c r="BQ34" s="275">
        <v>0</v>
      </c>
      <c r="BR34" s="276"/>
      <c r="BS34" s="272">
        <v>0</v>
      </c>
      <c r="BT34" s="111">
        <v>0</v>
      </c>
      <c r="BU34" s="111">
        <v>0</v>
      </c>
      <c r="BV34" s="275">
        <v>0</v>
      </c>
      <c r="BX34" s="272">
        <v>0</v>
      </c>
      <c r="BY34" s="111">
        <v>0</v>
      </c>
      <c r="BZ34" s="111">
        <v>0</v>
      </c>
      <c r="CA34" s="275">
        <v>0</v>
      </c>
      <c r="CB34" s="276"/>
      <c r="CC34" s="272">
        <v>0</v>
      </c>
      <c r="CD34" s="111">
        <v>0</v>
      </c>
      <c r="CE34" s="111">
        <v>0</v>
      </c>
      <c r="CF34" s="275">
        <v>0</v>
      </c>
      <c r="CH34" s="272">
        <v>0</v>
      </c>
      <c r="CI34" s="111">
        <v>0</v>
      </c>
      <c r="CJ34" s="111">
        <v>0</v>
      </c>
      <c r="CK34" s="275">
        <v>0</v>
      </c>
      <c r="CL34" s="276"/>
      <c r="CM34" s="272">
        <v>0</v>
      </c>
      <c r="CN34" s="111">
        <v>0</v>
      </c>
      <c r="CO34" s="111">
        <v>0</v>
      </c>
      <c r="CP34" s="275">
        <v>0</v>
      </c>
      <c r="CR34" s="272">
        <v>0</v>
      </c>
      <c r="CS34" s="111">
        <v>0</v>
      </c>
      <c r="CT34" s="111">
        <v>0</v>
      </c>
      <c r="CU34" s="275">
        <v>0</v>
      </c>
      <c r="CV34" s="276"/>
      <c r="CW34" s="272">
        <v>0</v>
      </c>
      <c r="CX34" s="111">
        <v>0</v>
      </c>
      <c r="CY34" s="111">
        <v>0</v>
      </c>
      <c r="CZ34" s="275">
        <v>0</v>
      </c>
      <c r="DB34" s="272">
        <v>0</v>
      </c>
      <c r="DC34" s="111">
        <v>0</v>
      </c>
      <c r="DD34" s="111">
        <v>0</v>
      </c>
      <c r="DE34" s="275">
        <v>0</v>
      </c>
      <c r="DF34" s="276"/>
      <c r="DG34" s="272">
        <v>0</v>
      </c>
      <c r="DH34" s="111">
        <v>0</v>
      </c>
      <c r="DI34" s="111">
        <v>0</v>
      </c>
      <c r="DJ34" s="275">
        <v>0</v>
      </c>
      <c r="DL34" s="272">
        <v>0</v>
      </c>
      <c r="DM34" s="111">
        <v>0</v>
      </c>
      <c r="DN34" s="111">
        <v>0</v>
      </c>
      <c r="DO34" s="275">
        <v>0</v>
      </c>
      <c r="DP34" s="276"/>
      <c r="DQ34" s="272">
        <v>0</v>
      </c>
      <c r="DR34" s="111">
        <v>0</v>
      </c>
      <c r="DS34" s="111">
        <v>0</v>
      </c>
      <c r="DT34" s="275">
        <v>0</v>
      </c>
      <c r="DV34" s="272">
        <v>0</v>
      </c>
      <c r="DW34" s="111">
        <v>0</v>
      </c>
      <c r="DX34" s="111">
        <v>0</v>
      </c>
      <c r="DY34" s="275">
        <v>0</v>
      </c>
      <c r="DZ34" s="276"/>
      <c r="EA34" s="272">
        <v>0</v>
      </c>
      <c r="EB34" s="111">
        <v>0</v>
      </c>
      <c r="EC34" s="111">
        <v>0</v>
      </c>
      <c r="ED34" s="275">
        <v>0</v>
      </c>
      <c r="EF34" s="272">
        <v>0</v>
      </c>
      <c r="EG34" s="111">
        <v>0</v>
      </c>
      <c r="EH34" s="111">
        <v>0</v>
      </c>
      <c r="EI34" s="275">
        <v>0</v>
      </c>
      <c r="EJ34" s="276"/>
      <c r="EK34" s="272">
        <v>0</v>
      </c>
      <c r="EL34" s="111">
        <v>0</v>
      </c>
      <c r="EM34" s="111">
        <v>0</v>
      </c>
      <c r="EN34" s="275">
        <v>0</v>
      </c>
      <c r="EP34" s="272">
        <v>0</v>
      </c>
      <c r="EQ34" s="111">
        <v>0</v>
      </c>
      <c r="ER34" s="111">
        <v>0</v>
      </c>
      <c r="ES34" s="275">
        <v>0</v>
      </c>
      <c r="ET34" s="276"/>
      <c r="EU34" s="272">
        <v>0</v>
      </c>
      <c r="EV34" s="111">
        <v>0</v>
      </c>
      <c r="EW34" s="111">
        <v>0</v>
      </c>
      <c r="EX34" s="275">
        <v>0</v>
      </c>
      <c r="EZ34" s="272">
        <v>0</v>
      </c>
      <c r="FA34" s="111">
        <v>0</v>
      </c>
      <c r="FB34" s="111">
        <v>0</v>
      </c>
      <c r="FC34" s="275">
        <v>0</v>
      </c>
      <c r="FD34" s="276"/>
      <c r="FE34" s="272">
        <v>0</v>
      </c>
      <c r="FF34" s="111">
        <v>0</v>
      </c>
      <c r="FG34" s="111">
        <v>0</v>
      </c>
      <c r="FH34" s="275">
        <v>0</v>
      </c>
    </row>
    <row r="35" spans="1:164" s="56" customFormat="1" outlineLevel="1">
      <c r="A35" s="119">
        <v>45100</v>
      </c>
      <c r="B35" s="74">
        <v>45100</v>
      </c>
      <c r="C35" s="68"/>
      <c r="D35" s="56" t="s">
        <v>196</v>
      </c>
      <c r="F35" s="274">
        <v>199200</v>
      </c>
      <c r="G35" s="211">
        <v>217000</v>
      </c>
      <c r="H35" s="111">
        <v>17800</v>
      </c>
      <c r="I35" s="275">
        <v>8.9357429718875503E-2</v>
      </c>
      <c r="J35" s="276"/>
      <c r="K35" s="274">
        <v>185968</v>
      </c>
      <c r="L35" s="211">
        <v>217000</v>
      </c>
      <c r="M35" s="111">
        <v>31032</v>
      </c>
      <c r="N35" s="275">
        <v>0.16686741805041727</v>
      </c>
      <c r="O35" s="75"/>
      <c r="P35" s="272">
        <v>0</v>
      </c>
      <c r="Q35" s="111">
        <v>0</v>
      </c>
      <c r="R35" s="111">
        <v>0</v>
      </c>
      <c r="S35" s="275">
        <v>0</v>
      </c>
      <c r="T35" s="276"/>
      <c r="U35" s="272">
        <v>0</v>
      </c>
      <c r="V35" s="111">
        <v>0</v>
      </c>
      <c r="W35" s="111">
        <v>0</v>
      </c>
      <c r="X35" s="275">
        <v>0</v>
      </c>
      <c r="Z35" s="272">
        <v>0</v>
      </c>
      <c r="AA35" s="111">
        <v>0</v>
      </c>
      <c r="AB35" s="111">
        <v>0</v>
      </c>
      <c r="AC35" s="275">
        <v>0</v>
      </c>
      <c r="AD35" s="276"/>
      <c r="AE35" s="272">
        <v>0</v>
      </c>
      <c r="AF35" s="111">
        <v>0</v>
      </c>
      <c r="AG35" s="111">
        <v>0</v>
      </c>
      <c r="AH35" s="275">
        <v>0</v>
      </c>
      <c r="AJ35" s="272">
        <v>0</v>
      </c>
      <c r="AK35" s="111">
        <v>0</v>
      </c>
      <c r="AL35" s="111">
        <v>0</v>
      </c>
      <c r="AM35" s="275">
        <v>0</v>
      </c>
      <c r="AN35" s="276"/>
      <c r="AO35" s="272">
        <v>0</v>
      </c>
      <c r="AP35" s="111">
        <v>0</v>
      </c>
      <c r="AQ35" s="111">
        <v>0</v>
      </c>
      <c r="AR35" s="275">
        <v>0</v>
      </c>
      <c r="AT35" s="272">
        <v>199200</v>
      </c>
      <c r="AU35" s="111">
        <v>217000</v>
      </c>
      <c r="AV35" s="111">
        <v>17800</v>
      </c>
      <c r="AW35" s="275">
        <v>8.9357429718875503E-2</v>
      </c>
      <c r="AX35" s="276"/>
      <c r="AY35" s="272">
        <v>185968</v>
      </c>
      <c r="AZ35" s="111">
        <v>217000</v>
      </c>
      <c r="BA35" s="111">
        <v>31032</v>
      </c>
      <c r="BB35" s="275">
        <v>0.16686741805041727</v>
      </c>
      <c r="BD35" s="272">
        <v>0</v>
      </c>
      <c r="BE35" s="111">
        <v>0</v>
      </c>
      <c r="BF35" s="111">
        <v>0</v>
      </c>
      <c r="BG35" s="275">
        <v>0</v>
      </c>
      <c r="BH35" s="276"/>
      <c r="BI35" s="272">
        <v>0</v>
      </c>
      <c r="BJ35" s="111">
        <v>0</v>
      </c>
      <c r="BK35" s="111">
        <v>0</v>
      </c>
      <c r="BL35" s="275">
        <v>0</v>
      </c>
      <c r="BN35" s="272">
        <v>0</v>
      </c>
      <c r="BO35" s="111">
        <v>0</v>
      </c>
      <c r="BP35" s="111">
        <v>0</v>
      </c>
      <c r="BQ35" s="275">
        <v>0</v>
      </c>
      <c r="BR35" s="276"/>
      <c r="BS35" s="272">
        <v>0</v>
      </c>
      <c r="BT35" s="111">
        <v>0</v>
      </c>
      <c r="BU35" s="111">
        <v>0</v>
      </c>
      <c r="BV35" s="275">
        <v>0</v>
      </c>
      <c r="BX35" s="272">
        <v>0</v>
      </c>
      <c r="BY35" s="111">
        <v>0</v>
      </c>
      <c r="BZ35" s="111">
        <v>0</v>
      </c>
      <c r="CA35" s="275">
        <v>0</v>
      </c>
      <c r="CB35" s="276"/>
      <c r="CC35" s="272">
        <v>0</v>
      </c>
      <c r="CD35" s="111">
        <v>0</v>
      </c>
      <c r="CE35" s="111">
        <v>0</v>
      </c>
      <c r="CF35" s="275">
        <v>0</v>
      </c>
      <c r="CH35" s="272">
        <v>0</v>
      </c>
      <c r="CI35" s="111">
        <v>0</v>
      </c>
      <c r="CJ35" s="111">
        <v>0</v>
      </c>
      <c r="CK35" s="275">
        <v>0</v>
      </c>
      <c r="CL35" s="276"/>
      <c r="CM35" s="272">
        <v>0</v>
      </c>
      <c r="CN35" s="111">
        <v>0</v>
      </c>
      <c r="CO35" s="111">
        <v>0</v>
      </c>
      <c r="CP35" s="275">
        <v>0</v>
      </c>
      <c r="CR35" s="272">
        <v>0</v>
      </c>
      <c r="CS35" s="111">
        <v>0</v>
      </c>
      <c r="CT35" s="111">
        <v>0</v>
      </c>
      <c r="CU35" s="275">
        <v>0</v>
      </c>
      <c r="CV35" s="276"/>
      <c r="CW35" s="272">
        <v>0</v>
      </c>
      <c r="CX35" s="111">
        <v>0</v>
      </c>
      <c r="CY35" s="111">
        <v>0</v>
      </c>
      <c r="CZ35" s="275">
        <v>0</v>
      </c>
      <c r="DB35" s="272">
        <v>0</v>
      </c>
      <c r="DC35" s="111">
        <v>0</v>
      </c>
      <c r="DD35" s="111">
        <v>0</v>
      </c>
      <c r="DE35" s="275">
        <v>0</v>
      </c>
      <c r="DF35" s="276"/>
      <c r="DG35" s="272">
        <v>0</v>
      </c>
      <c r="DH35" s="111">
        <v>0</v>
      </c>
      <c r="DI35" s="111">
        <v>0</v>
      </c>
      <c r="DJ35" s="275">
        <v>0</v>
      </c>
      <c r="DL35" s="272">
        <v>0</v>
      </c>
      <c r="DM35" s="111">
        <v>0</v>
      </c>
      <c r="DN35" s="111">
        <v>0</v>
      </c>
      <c r="DO35" s="275">
        <v>0</v>
      </c>
      <c r="DP35" s="276"/>
      <c r="DQ35" s="272">
        <v>0</v>
      </c>
      <c r="DR35" s="111">
        <v>0</v>
      </c>
      <c r="DS35" s="111">
        <v>0</v>
      </c>
      <c r="DT35" s="275">
        <v>0</v>
      </c>
      <c r="DV35" s="272">
        <v>0</v>
      </c>
      <c r="DW35" s="111">
        <v>0</v>
      </c>
      <c r="DX35" s="111">
        <v>0</v>
      </c>
      <c r="DY35" s="275">
        <v>0</v>
      </c>
      <c r="DZ35" s="276"/>
      <c r="EA35" s="272">
        <v>0</v>
      </c>
      <c r="EB35" s="111">
        <v>0</v>
      </c>
      <c r="EC35" s="111">
        <v>0</v>
      </c>
      <c r="ED35" s="275">
        <v>0</v>
      </c>
      <c r="EF35" s="272">
        <v>0</v>
      </c>
      <c r="EG35" s="111">
        <v>0</v>
      </c>
      <c r="EH35" s="111">
        <v>0</v>
      </c>
      <c r="EI35" s="275">
        <v>0</v>
      </c>
      <c r="EJ35" s="276"/>
      <c r="EK35" s="272">
        <v>0</v>
      </c>
      <c r="EL35" s="111">
        <v>0</v>
      </c>
      <c r="EM35" s="111">
        <v>0</v>
      </c>
      <c r="EN35" s="275">
        <v>0</v>
      </c>
      <c r="EP35" s="272">
        <v>0</v>
      </c>
      <c r="EQ35" s="111">
        <v>0</v>
      </c>
      <c r="ER35" s="111">
        <v>0</v>
      </c>
      <c r="ES35" s="275">
        <v>0</v>
      </c>
      <c r="ET35" s="276"/>
      <c r="EU35" s="272">
        <v>0</v>
      </c>
      <c r="EV35" s="111">
        <v>0</v>
      </c>
      <c r="EW35" s="111">
        <v>0</v>
      </c>
      <c r="EX35" s="275">
        <v>0</v>
      </c>
      <c r="EZ35" s="272">
        <v>0</v>
      </c>
      <c r="FA35" s="111">
        <v>0</v>
      </c>
      <c r="FB35" s="111">
        <v>0</v>
      </c>
      <c r="FC35" s="275">
        <v>0</v>
      </c>
      <c r="FD35" s="276"/>
      <c r="FE35" s="272">
        <v>0</v>
      </c>
      <c r="FF35" s="111">
        <v>0</v>
      </c>
      <c r="FG35" s="111">
        <v>0</v>
      </c>
      <c r="FH35" s="275">
        <v>0</v>
      </c>
    </row>
    <row r="36" spans="1:164" s="56" customFormat="1" outlineLevel="1">
      <c r="A36" s="119">
        <v>46100</v>
      </c>
      <c r="B36" s="74">
        <v>46100</v>
      </c>
      <c r="C36" s="68"/>
      <c r="D36" s="56" t="s">
        <v>197</v>
      </c>
      <c r="F36" s="274">
        <v>6000</v>
      </c>
      <c r="G36" s="211">
        <v>6000</v>
      </c>
      <c r="H36" s="111">
        <v>0</v>
      </c>
      <c r="I36" s="275" t="s">
        <v>362</v>
      </c>
      <c r="J36" s="276"/>
      <c r="K36" s="274">
        <v>2401.4899999999998</v>
      </c>
      <c r="L36" s="211">
        <v>6000</v>
      </c>
      <c r="M36" s="111">
        <v>3598.51</v>
      </c>
      <c r="N36" s="275">
        <v>1.4984488796538817</v>
      </c>
      <c r="O36" s="75"/>
      <c r="P36" s="272">
        <v>0</v>
      </c>
      <c r="Q36" s="111">
        <v>0</v>
      </c>
      <c r="R36" s="111">
        <v>0</v>
      </c>
      <c r="S36" s="275">
        <v>0</v>
      </c>
      <c r="T36" s="276"/>
      <c r="U36" s="272">
        <v>0</v>
      </c>
      <c r="V36" s="111">
        <v>0</v>
      </c>
      <c r="W36" s="111">
        <v>0</v>
      </c>
      <c r="X36" s="275">
        <v>0</v>
      </c>
      <c r="Z36" s="272">
        <v>0</v>
      </c>
      <c r="AA36" s="111">
        <v>0</v>
      </c>
      <c r="AB36" s="111">
        <v>0</v>
      </c>
      <c r="AC36" s="275">
        <v>0</v>
      </c>
      <c r="AD36" s="276"/>
      <c r="AE36" s="272">
        <v>0</v>
      </c>
      <c r="AF36" s="111">
        <v>0</v>
      </c>
      <c r="AG36" s="111">
        <v>0</v>
      </c>
      <c r="AH36" s="275">
        <v>0</v>
      </c>
      <c r="AJ36" s="272">
        <v>0</v>
      </c>
      <c r="AK36" s="111">
        <v>6000</v>
      </c>
      <c r="AL36" s="111">
        <v>6000</v>
      </c>
      <c r="AM36" s="275" t="s">
        <v>363</v>
      </c>
      <c r="AN36" s="276"/>
      <c r="AO36" s="272">
        <v>0</v>
      </c>
      <c r="AP36" s="111">
        <v>6000</v>
      </c>
      <c r="AQ36" s="111">
        <v>6000</v>
      </c>
      <c r="AR36" s="275" t="s">
        <v>363</v>
      </c>
      <c r="AT36" s="272">
        <v>0</v>
      </c>
      <c r="AU36" s="111">
        <v>0</v>
      </c>
      <c r="AV36" s="111">
        <v>0</v>
      </c>
      <c r="AW36" s="275">
        <v>0</v>
      </c>
      <c r="AX36" s="276"/>
      <c r="AY36" s="272">
        <v>0</v>
      </c>
      <c r="AZ36" s="111">
        <v>0</v>
      </c>
      <c r="BA36" s="111">
        <v>0</v>
      </c>
      <c r="BB36" s="275">
        <v>0</v>
      </c>
      <c r="BD36" s="272">
        <v>0</v>
      </c>
      <c r="BE36" s="111">
        <v>0</v>
      </c>
      <c r="BF36" s="111">
        <v>0</v>
      </c>
      <c r="BG36" s="275">
        <v>0</v>
      </c>
      <c r="BH36" s="276"/>
      <c r="BI36" s="272">
        <v>0</v>
      </c>
      <c r="BJ36" s="111">
        <v>0</v>
      </c>
      <c r="BK36" s="111">
        <v>0</v>
      </c>
      <c r="BL36" s="275">
        <v>0</v>
      </c>
      <c r="BN36" s="272">
        <v>0</v>
      </c>
      <c r="BO36" s="111">
        <v>0</v>
      </c>
      <c r="BP36" s="111">
        <v>0</v>
      </c>
      <c r="BQ36" s="275">
        <v>0</v>
      </c>
      <c r="BR36" s="276"/>
      <c r="BS36" s="272">
        <v>0</v>
      </c>
      <c r="BT36" s="111">
        <v>0</v>
      </c>
      <c r="BU36" s="111">
        <v>0</v>
      </c>
      <c r="BV36" s="275">
        <v>0</v>
      </c>
      <c r="BX36" s="272">
        <v>0</v>
      </c>
      <c r="BY36" s="111">
        <v>0</v>
      </c>
      <c r="BZ36" s="111">
        <v>0</v>
      </c>
      <c r="CA36" s="275">
        <v>0</v>
      </c>
      <c r="CB36" s="276"/>
      <c r="CC36" s="272">
        <v>0</v>
      </c>
      <c r="CD36" s="111">
        <v>0</v>
      </c>
      <c r="CE36" s="111">
        <v>0</v>
      </c>
      <c r="CF36" s="275">
        <v>0</v>
      </c>
      <c r="CH36" s="272">
        <v>0</v>
      </c>
      <c r="CI36" s="111">
        <v>0</v>
      </c>
      <c r="CJ36" s="111">
        <v>0</v>
      </c>
      <c r="CK36" s="275">
        <v>0</v>
      </c>
      <c r="CL36" s="276"/>
      <c r="CM36" s="272">
        <v>0</v>
      </c>
      <c r="CN36" s="111">
        <v>0</v>
      </c>
      <c r="CO36" s="111">
        <v>0</v>
      </c>
      <c r="CP36" s="275">
        <v>0</v>
      </c>
      <c r="CR36" s="272">
        <v>0</v>
      </c>
      <c r="CS36" s="111">
        <v>0</v>
      </c>
      <c r="CT36" s="111">
        <v>0</v>
      </c>
      <c r="CU36" s="275">
        <v>0</v>
      </c>
      <c r="CV36" s="276"/>
      <c r="CW36" s="272">
        <v>0</v>
      </c>
      <c r="CX36" s="111">
        <v>0</v>
      </c>
      <c r="CY36" s="111">
        <v>0</v>
      </c>
      <c r="CZ36" s="275">
        <v>0</v>
      </c>
      <c r="DB36" s="272">
        <v>6000</v>
      </c>
      <c r="DC36" s="111">
        <v>0</v>
      </c>
      <c r="DD36" s="111">
        <v>-6000</v>
      </c>
      <c r="DE36" s="275">
        <v>-1</v>
      </c>
      <c r="DF36" s="276"/>
      <c r="DG36" s="272">
        <v>2401.4899999999998</v>
      </c>
      <c r="DH36" s="111">
        <v>0</v>
      </c>
      <c r="DI36" s="111">
        <v>-2401.4899999999998</v>
      </c>
      <c r="DJ36" s="275">
        <v>-1</v>
      </c>
      <c r="DL36" s="272">
        <v>0</v>
      </c>
      <c r="DM36" s="111">
        <v>0</v>
      </c>
      <c r="DN36" s="111">
        <v>0</v>
      </c>
      <c r="DO36" s="275">
        <v>0</v>
      </c>
      <c r="DP36" s="276"/>
      <c r="DQ36" s="272">
        <v>0</v>
      </c>
      <c r="DR36" s="111">
        <v>0</v>
      </c>
      <c r="DS36" s="111">
        <v>0</v>
      </c>
      <c r="DT36" s="275">
        <v>0</v>
      </c>
      <c r="DV36" s="272">
        <v>0</v>
      </c>
      <c r="DW36" s="111">
        <v>0</v>
      </c>
      <c r="DX36" s="111">
        <v>0</v>
      </c>
      <c r="DY36" s="275">
        <v>0</v>
      </c>
      <c r="DZ36" s="276"/>
      <c r="EA36" s="272">
        <v>0</v>
      </c>
      <c r="EB36" s="111">
        <v>0</v>
      </c>
      <c r="EC36" s="111">
        <v>0</v>
      </c>
      <c r="ED36" s="275">
        <v>0</v>
      </c>
      <c r="EF36" s="272">
        <v>0</v>
      </c>
      <c r="EG36" s="111">
        <v>0</v>
      </c>
      <c r="EH36" s="111">
        <v>0</v>
      </c>
      <c r="EI36" s="275">
        <v>0</v>
      </c>
      <c r="EJ36" s="276"/>
      <c r="EK36" s="272">
        <v>0</v>
      </c>
      <c r="EL36" s="111">
        <v>0</v>
      </c>
      <c r="EM36" s="111">
        <v>0</v>
      </c>
      <c r="EN36" s="275">
        <v>0</v>
      </c>
      <c r="EP36" s="272">
        <v>0</v>
      </c>
      <c r="EQ36" s="111">
        <v>0</v>
      </c>
      <c r="ER36" s="111">
        <v>0</v>
      </c>
      <c r="ES36" s="275">
        <v>0</v>
      </c>
      <c r="ET36" s="276"/>
      <c r="EU36" s="272">
        <v>0</v>
      </c>
      <c r="EV36" s="111">
        <v>0</v>
      </c>
      <c r="EW36" s="111">
        <v>0</v>
      </c>
      <c r="EX36" s="275">
        <v>0</v>
      </c>
      <c r="EZ36" s="272">
        <v>0</v>
      </c>
      <c r="FA36" s="111">
        <v>0</v>
      </c>
      <c r="FB36" s="111">
        <v>0</v>
      </c>
      <c r="FC36" s="275">
        <v>0</v>
      </c>
      <c r="FD36" s="276"/>
      <c r="FE36" s="272">
        <v>0</v>
      </c>
      <c r="FF36" s="111">
        <v>0</v>
      </c>
      <c r="FG36" s="111">
        <v>0</v>
      </c>
      <c r="FH36" s="275">
        <v>0</v>
      </c>
    </row>
    <row r="37" spans="1:164" s="56" customFormat="1" outlineLevel="1">
      <c r="A37" s="119">
        <v>46200</v>
      </c>
      <c r="B37" s="74">
        <v>46200</v>
      </c>
      <c r="C37" s="68"/>
      <c r="D37" s="56" t="s">
        <v>190</v>
      </c>
      <c r="F37" s="274">
        <v>0</v>
      </c>
      <c r="G37" s="211">
        <v>0</v>
      </c>
      <c r="H37" s="111">
        <v>0</v>
      </c>
      <c r="I37" s="275">
        <v>0</v>
      </c>
      <c r="J37" s="276"/>
      <c r="K37" s="274">
        <v>0</v>
      </c>
      <c r="L37" s="211">
        <v>0</v>
      </c>
      <c r="M37" s="111">
        <v>0</v>
      </c>
      <c r="N37" s="275">
        <v>0</v>
      </c>
      <c r="O37" s="75"/>
      <c r="P37" s="272">
        <v>0</v>
      </c>
      <c r="Q37" s="111">
        <v>0</v>
      </c>
      <c r="R37" s="111">
        <v>0</v>
      </c>
      <c r="S37" s="275">
        <v>0</v>
      </c>
      <c r="T37" s="276"/>
      <c r="U37" s="272">
        <v>0</v>
      </c>
      <c r="V37" s="111">
        <v>0</v>
      </c>
      <c r="W37" s="111">
        <v>0</v>
      </c>
      <c r="X37" s="275">
        <v>0</v>
      </c>
      <c r="Z37" s="272">
        <v>0</v>
      </c>
      <c r="AA37" s="111">
        <v>0</v>
      </c>
      <c r="AB37" s="111">
        <v>0</v>
      </c>
      <c r="AC37" s="275">
        <v>0</v>
      </c>
      <c r="AD37" s="276"/>
      <c r="AE37" s="272">
        <v>0</v>
      </c>
      <c r="AF37" s="111">
        <v>0</v>
      </c>
      <c r="AG37" s="111">
        <v>0</v>
      </c>
      <c r="AH37" s="275">
        <v>0</v>
      </c>
      <c r="AJ37" s="272">
        <v>0</v>
      </c>
      <c r="AK37" s="111">
        <v>0</v>
      </c>
      <c r="AL37" s="111">
        <v>0</v>
      </c>
      <c r="AM37" s="275">
        <v>0</v>
      </c>
      <c r="AN37" s="276"/>
      <c r="AO37" s="272">
        <v>0</v>
      </c>
      <c r="AP37" s="111">
        <v>0</v>
      </c>
      <c r="AQ37" s="111">
        <v>0</v>
      </c>
      <c r="AR37" s="275">
        <v>0</v>
      </c>
      <c r="AT37" s="272">
        <v>0</v>
      </c>
      <c r="AU37" s="111">
        <v>0</v>
      </c>
      <c r="AV37" s="111">
        <v>0</v>
      </c>
      <c r="AW37" s="275">
        <v>0</v>
      </c>
      <c r="AX37" s="276"/>
      <c r="AY37" s="272">
        <v>0</v>
      </c>
      <c r="AZ37" s="111">
        <v>0</v>
      </c>
      <c r="BA37" s="111">
        <v>0</v>
      </c>
      <c r="BB37" s="275">
        <v>0</v>
      </c>
      <c r="BD37" s="272">
        <v>0</v>
      </c>
      <c r="BE37" s="111">
        <v>0</v>
      </c>
      <c r="BF37" s="111">
        <v>0</v>
      </c>
      <c r="BG37" s="275">
        <v>0</v>
      </c>
      <c r="BH37" s="276"/>
      <c r="BI37" s="272">
        <v>0</v>
      </c>
      <c r="BJ37" s="111">
        <v>0</v>
      </c>
      <c r="BK37" s="111">
        <v>0</v>
      </c>
      <c r="BL37" s="275">
        <v>0</v>
      </c>
      <c r="BN37" s="272">
        <v>0</v>
      </c>
      <c r="BO37" s="111">
        <v>0</v>
      </c>
      <c r="BP37" s="111">
        <v>0</v>
      </c>
      <c r="BQ37" s="275">
        <v>0</v>
      </c>
      <c r="BR37" s="276"/>
      <c r="BS37" s="272">
        <v>0</v>
      </c>
      <c r="BT37" s="111">
        <v>0</v>
      </c>
      <c r="BU37" s="111">
        <v>0</v>
      </c>
      <c r="BV37" s="275">
        <v>0</v>
      </c>
      <c r="BX37" s="272">
        <v>0</v>
      </c>
      <c r="BY37" s="111">
        <v>0</v>
      </c>
      <c r="BZ37" s="111">
        <v>0</v>
      </c>
      <c r="CA37" s="275">
        <v>0</v>
      </c>
      <c r="CB37" s="276"/>
      <c r="CC37" s="272">
        <v>0</v>
      </c>
      <c r="CD37" s="111">
        <v>0</v>
      </c>
      <c r="CE37" s="111">
        <v>0</v>
      </c>
      <c r="CF37" s="275">
        <v>0</v>
      </c>
      <c r="CH37" s="272">
        <v>0</v>
      </c>
      <c r="CI37" s="111">
        <v>0</v>
      </c>
      <c r="CJ37" s="111">
        <v>0</v>
      </c>
      <c r="CK37" s="275">
        <v>0</v>
      </c>
      <c r="CL37" s="276"/>
      <c r="CM37" s="272">
        <v>0</v>
      </c>
      <c r="CN37" s="111">
        <v>0</v>
      </c>
      <c r="CO37" s="111">
        <v>0</v>
      </c>
      <c r="CP37" s="275">
        <v>0</v>
      </c>
      <c r="CR37" s="272">
        <v>0</v>
      </c>
      <c r="CS37" s="111">
        <v>0</v>
      </c>
      <c r="CT37" s="111">
        <v>0</v>
      </c>
      <c r="CU37" s="275">
        <v>0</v>
      </c>
      <c r="CV37" s="276"/>
      <c r="CW37" s="272">
        <v>0</v>
      </c>
      <c r="CX37" s="111">
        <v>0</v>
      </c>
      <c r="CY37" s="111">
        <v>0</v>
      </c>
      <c r="CZ37" s="275">
        <v>0</v>
      </c>
      <c r="DB37" s="272">
        <v>0</v>
      </c>
      <c r="DC37" s="111">
        <v>0</v>
      </c>
      <c r="DD37" s="111">
        <v>0</v>
      </c>
      <c r="DE37" s="275">
        <v>0</v>
      </c>
      <c r="DF37" s="276"/>
      <c r="DG37" s="272">
        <v>0</v>
      </c>
      <c r="DH37" s="111">
        <v>0</v>
      </c>
      <c r="DI37" s="111">
        <v>0</v>
      </c>
      <c r="DJ37" s="275">
        <v>0</v>
      </c>
      <c r="DL37" s="272">
        <v>0</v>
      </c>
      <c r="DM37" s="111">
        <v>0</v>
      </c>
      <c r="DN37" s="111">
        <v>0</v>
      </c>
      <c r="DO37" s="275">
        <v>0</v>
      </c>
      <c r="DP37" s="276"/>
      <c r="DQ37" s="272">
        <v>0</v>
      </c>
      <c r="DR37" s="111">
        <v>0</v>
      </c>
      <c r="DS37" s="111">
        <v>0</v>
      </c>
      <c r="DT37" s="275">
        <v>0</v>
      </c>
      <c r="DV37" s="272">
        <v>0</v>
      </c>
      <c r="DW37" s="111">
        <v>0</v>
      </c>
      <c r="DX37" s="111">
        <v>0</v>
      </c>
      <c r="DY37" s="275">
        <v>0</v>
      </c>
      <c r="DZ37" s="276"/>
      <c r="EA37" s="272">
        <v>0</v>
      </c>
      <c r="EB37" s="111">
        <v>0</v>
      </c>
      <c r="EC37" s="111">
        <v>0</v>
      </c>
      <c r="ED37" s="275">
        <v>0</v>
      </c>
      <c r="EF37" s="272">
        <v>0</v>
      </c>
      <c r="EG37" s="111">
        <v>0</v>
      </c>
      <c r="EH37" s="111">
        <v>0</v>
      </c>
      <c r="EI37" s="275">
        <v>0</v>
      </c>
      <c r="EJ37" s="276"/>
      <c r="EK37" s="272">
        <v>0</v>
      </c>
      <c r="EL37" s="111">
        <v>0</v>
      </c>
      <c r="EM37" s="111">
        <v>0</v>
      </c>
      <c r="EN37" s="275">
        <v>0</v>
      </c>
      <c r="EP37" s="272">
        <v>0</v>
      </c>
      <c r="EQ37" s="111">
        <v>0</v>
      </c>
      <c r="ER37" s="111">
        <v>0</v>
      </c>
      <c r="ES37" s="275">
        <v>0</v>
      </c>
      <c r="ET37" s="276"/>
      <c r="EU37" s="272">
        <v>0</v>
      </c>
      <c r="EV37" s="111">
        <v>0</v>
      </c>
      <c r="EW37" s="111">
        <v>0</v>
      </c>
      <c r="EX37" s="275">
        <v>0</v>
      </c>
      <c r="EZ37" s="272">
        <v>0</v>
      </c>
      <c r="FA37" s="111">
        <v>0</v>
      </c>
      <c r="FB37" s="111">
        <v>0</v>
      </c>
      <c r="FC37" s="275">
        <v>0</v>
      </c>
      <c r="FD37" s="276"/>
      <c r="FE37" s="272">
        <v>0</v>
      </c>
      <c r="FF37" s="111">
        <v>0</v>
      </c>
      <c r="FG37" s="111">
        <v>0</v>
      </c>
      <c r="FH37" s="275">
        <v>0</v>
      </c>
    </row>
    <row r="38" spans="1:164" s="56" customFormat="1" outlineLevel="1">
      <c r="A38" s="119">
        <v>46300</v>
      </c>
      <c r="B38" s="74">
        <v>46300</v>
      </c>
      <c r="C38" s="68"/>
      <c r="D38" s="56" t="s">
        <v>138</v>
      </c>
      <c r="F38" s="274">
        <v>180000</v>
      </c>
      <c r="G38" s="211">
        <v>180000</v>
      </c>
      <c r="H38" s="111">
        <v>0</v>
      </c>
      <c r="I38" s="275" t="s">
        <v>362</v>
      </c>
      <c r="J38" s="276"/>
      <c r="K38" s="274">
        <v>0</v>
      </c>
      <c r="L38" s="211">
        <v>180000</v>
      </c>
      <c r="M38" s="111">
        <v>180000</v>
      </c>
      <c r="N38" s="275" t="s">
        <v>363</v>
      </c>
      <c r="O38" s="75"/>
      <c r="P38" s="272">
        <v>0</v>
      </c>
      <c r="Q38" s="111">
        <v>0</v>
      </c>
      <c r="R38" s="111">
        <v>0</v>
      </c>
      <c r="S38" s="275">
        <v>0</v>
      </c>
      <c r="T38" s="276"/>
      <c r="U38" s="272">
        <v>0</v>
      </c>
      <c r="V38" s="111">
        <v>0</v>
      </c>
      <c r="W38" s="111">
        <v>0</v>
      </c>
      <c r="X38" s="275">
        <v>0</v>
      </c>
      <c r="Z38" s="272">
        <v>0</v>
      </c>
      <c r="AA38" s="111">
        <v>0</v>
      </c>
      <c r="AB38" s="111">
        <v>0</v>
      </c>
      <c r="AC38" s="275">
        <v>0</v>
      </c>
      <c r="AD38" s="276"/>
      <c r="AE38" s="272">
        <v>0</v>
      </c>
      <c r="AF38" s="111">
        <v>0</v>
      </c>
      <c r="AG38" s="111">
        <v>0</v>
      </c>
      <c r="AH38" s="275">
        <v>0</v>
      </c>
      <c r="AJ38" s="272">
        <v>0</v>
      </c>
      <c r="AK38" s="111">
        <v>180000</v>
      </c>
      <c r="AL38" s="111">
        <v>180000</v>
      </c>
      <c r="AM38" s="275" t="s">
        <v>363</v>
      </c>
      <c r="AN38" s="276"/>
      <c r="AO38" s="272">
        <v>0</v>
      </c>
      <c r="AP38" s="111">
        <v>180000</v>
      </c>
      <c r="AQ38" s="111">
        <v>180000</v>
      </c>
      <c r="AR38" s="275" t="s">
        <v>363</v>
      </c>
      <c r="AT38" s="272">
        <v>0</v>
      </c>
      <c r="AU38" s="111">
        <v>0</v>
      </c>
      <c r="AV38" s="111">
        <v>0</v>
      </c>
      <c r="AW38" s="275">
        <v>0</v>
      </c>
      <c r="AX38" s="276"/>
      <c r="AY38" s="272">
        <v>0</v>
      </c>
      <c r="AZ38" s="111">
        <v>0</v>
      </c>
      <c r="BA38" s="111">
        <v>0</v>
      </c>
      <c r="BB38" s="275">
        <v>0</v>
      </c>
      <c r="BD38" s="272">
        <v>0</v>
      </c>
      <c r="BE38" s="111">
        <v>0</v>
      </c>
      <c r="BF38" s="111">
        <v>0</v>
      </c>
      <c r="BG38" s="275">
        <v>0</v>
      </c>
      <c r="BH38" s="276"/>
      <c r="BI38" s="272">
        <v>0</v>
      </c>
      <c r="BJ38" s="111">
        <v>0</v>
      </c>
      <c r="BK38" s="111">
        <v>0</v>
      </c>
      <c r="BL38" s="275">
        <v>0</v>
      </c>
      <c r="BN38" s="272">
        <v>0</v>
      </c>
      <c r="BO38" s="111">
        <v>0</v>
      </c>
      <c r="BP38" s="111">
        <v>0</v>
      </c>
      <c r="BQ38" s="275">
        <v>0</v>
      </c>
      <c r="BR38" s="276"/>
      <c r="BS38" s="272">
        <v>0</v>
      </c>
      <c r="BT38" s="111">
        <v>0</v>
      </c>
      <c r="BU38" s="111">
        <v>0</v>
      </c>
      <c r="BV38" s="275">
        <v>0</v>
      </c>
      <c r="BX38" s="272">
        <v>0</v>
      </c>
      <c r="BY38" s="111">
        <v>0</v>
      </c>
      <c r="BZ38" s="111">
        <v>0</v>
      </c>
      <c r="CA38" s="275">
        <v>0</v>
      </c>
      <c r="CB38" s="276"/>
      <c r="CC38" s="272">
        <v>0</v>
      </c>
      <c r="CD38" s="111">
        <v>0</v>
      </c>
      <c r="CE38" s="111">
        <v>0</v>
      </c>
      <c r="CF38" s="275">
        <v>0</v>
      </c>
      <c r="CH38" s="272">
        <v>0</v>
      </c>
      <c r="CI38" s="111">
        <v>0</v>
      </c>
      <c r="CJ38" s="111">
        <v>0</v>
      </c>
      <c r="CK38" s="275">
        <v>0</v>
      </c>
      <c r="CL38" s="276"/>
      <c r="CM38" s="272">
        <v>0</v>
      </c>
      <c r="CN38" s="111">
        <v>0</v>
      </c>
      <c r="CO38" s="111">
        <v>0</v>
      </c>
      <c r="CP38" s="275">
        <v>0</v>
      </c>
      <c r="CR38" s="272">
        <v>0</v>
      </c>
      <c r="CS38" s="111">
        <v>0</v>
      </c>
      <c r="CT38" s="111">
        <v>0</v>
      </c>
      <c r="CU38" s="275">
        <v>0</v>
      </c>
      <c r="CV38" s="276"/>
      <c r="CW38" s="272">
        <v>0</v>
      </c>
      <c r="CX38" s="111">
        <v>0</v>
      </c>
      <c r="CY38" s="111">
        <v>0</v>
      </c>
      <c r="CZ38" s="275">
        <v>0</v>
      </c>
      <c r="DB38" s="272">
        <v>180000</v>
      </c>
      <c r="DC38" s="111">
        <v>0</v>
      </c>
      <c r="DD38" s="111">
        <v>-180000</v>
      </c>
      <c r="DE38" s="275">
        <v>-1</v>
      </c>
      <c r="DF38" s="276"/>
      <c r="DG38" s="272">
        <v>0</v>
      </c>
      <c r="DH38" s="111">
        <v>0</v>
      </c>
      <c r="DI38" s="111">
        <v>0</v>
      </c>
      <c r="DJ38" s="275">
        <v>0</v>
      </c>
      <c r="DL38" s="272">
        <v>0</v>
      </c>
      <c r="DM38" s="111">
        <v>0</v>
      </c>
      <c r="DN38" s="111">
        <v>0</v>
      </c>
      <c r="DO38" s="275">
        <v>0</v>
      </c>
      <c r="DP38" s="276"/>
      <c r="DQ38" s="272">
        <v>0</v>
      </c>
      <c r="DR38" s="111">
        <v>0</v>
      </c>
      <c r="DS38" s="111">
        <v>0</v>
      </c>
      <c r="DT38" s="275">
        <v>0</v>
      </c>
      <c r="DV38" s="272">
        <v>0</v>
      </c>
      <c r="DW38" s="111">
        <v>0</v>
      </c>
      <c r="DX38" s="111">
        <v>0</v>
      </c>
      <c r="DY38" s="275">
        <v>0</v>
      </c>
      <c r="DZ38" s="276"/>
      <c r="EA38" s="272">
        <v>0</v>
      </c>
      <c r="EB38" s="111">
        <v>0</v>
      </c>
      <c r="EC38" s="111">
        <v>0</v>
      </c>
      <c r="ED38" s="275">
        <v>0</v>
      </c>
      <c r="EF38" s="272">
        <v>0</v>
      </c>
      <c r="EG38" s="111">
        <v>0</v>
      </c>
      <c r="EH38" s="111">
        <v>0</v>
      </c>
      <c r="EI38" s="275">
        <v>0</v>
      </c>
      <c r="EJ38" s="276"/>
      <c r="EK38" s="272">
        <v>0</v>
      </c>
      <c r="EL38" s="111">
        <v>0</v>
      </c>
      <c r="EM38" s="111">
        <v>0</v>
      </c>
      <c r="EN38" s="275">
        <v>0</v>
      </c>
      <c r="EP38" s="272">
        <v>0</v>
      </c>
      <c r="EQ38" s="111">
        <v>0</v>
      </c>
      <c r="ER38" s="111">
        <v>0</v>
      </c>
      <c r="ES38" s="275">
        <v>0</v>
      </c>
      <c r="ET38" s="276"/>
      <c r="EU38" s="272">
        <v>0</v>
      </c>
      <c r="EV38" s="111">
        <v>0</v>
      </c>
      <c r="EW38" s="111">
        <v>0</v>
      </c>
      <c r="EX38" s="275">
        <v>0</v>
      </c>
      <c r="EZ38" s="272">
        <v>0</v>
      </c>
      <c r="FA38" s="111">
        <v>0</v>
      </c>
      <c r="FB38" s="111">
        <v>0</v>
      </c>
      <c r="FC38" s="275">
        <v>0</v>
      </c>
      <c r="FD38" s="276"/>
      <c r="FE38" s="272">
        <v>0</v>
      </c>
      <c r="FF38" s="111">
        <v>0</v>
      </c>
      <c r="FG38" s="111">
        <v>0</v>
      </c>
      <c r="FH38" s="275">
        <v>0</v>
      </c>
    </row>
    <row r="39" spans="1:164" s="56" customFormat="1" outlineLevel="1">
      <c r="A39" s="119">
        <v>46400</v>
      </c>
      <c r="B39" s="74">
        <v>46400</v>
      </c>
      <c r="C39" s="68"/>
      <c r="D39" s="56" t="s">
        <v>238</v>
      </c>
      <c r="F39" s="274">
        <v>6000</v>
      </c>
      <c r="G39" s="211">
        <v>0</v>
      </c>
      <c r="H39" s="111">
        <v>-6000</v>
      </c>
      <c r="I39" s="275">
        <v>-1</v>
      </c>
      <c r="J39" s="276"/>
      <c r="K39" s="274">
        <v>1500</v>
      </c>
      <c r="L39" s="211">
        <v>0</v>
      </c>
      <c r="M39" s="111">
        <v>-1500</v>
      </c>
      <c r="N39" s="275">
        <v>-1</v>
      </c>
      <c r="O39" s="75"/>
      <c r="P39" s="272">
        <v>0</v>
      </c>
      <c r="Q39" s="111">
        <v>0</v>
      </c>
      <c r="R39" s="111">
        <v>0</v>
      </c>
      <c r="S39" s="275">
        <v>0</v>
      </c>
      <c r="T39" s="276"/>
      <c r="U39" s="272">
        <v>0</v>
      </c>
      <c r="V39" s="111">
        <v>0</v>
      </c>
      <c r="W39" s="111">
        <v>0</v>
      </c>
      <c r="X39" s="275">
        <v>0</v>
      </c>
      <c r="Z39" s="272">
        <v>0</v>
      </c>
      <c r="AA39" s="111">
        <v>0</v>
      </c>
      <c r="AB39" s="111">
        <v>0</v>
      </c>
      <c r="AC39" s="275">
        <v>0</v>
      </c>
      <c r="AD39" s="276"/>
      <c r="AE39" s="272">
        <v>0</v>
      </c>
      <c r="AF39" s="111">
        <v>0</v>
      </c>
      <c r="AG39" s="111">
        <v>0</v>
      </c>
      <c r="AH39" s="275">
        <v>0</v>
      </c>
      <c r="AJ39" s="272">
        <v>0</v>
      </c>
      <c r="AK39" s="111">
        <v>0</v>
      </c>
      <c r="AL39" s="111">
        <v>0</v>
      </c>
      <c r="AM39" s="275">
        <v>0</v>
      </c>
      <c r="AN39" s="276"/>
      <c r="AO39" s="272">
        <v>0</v>
      </c>
      <c r="AP39" s="111">
        <v>0</v>
      </c>
      <c r="AQ39" s="111">
        <v>0</v>
      </c>
      <c r="AR39" s="275">
        <v>0</v>
      </c>
      <c r="AT39" s="272">
        <v>0</v>
      </c>
      <c r="AU39" s="111">
        <v>0</v>
      </c>
      <c r="AV39" s="111">
        <v>0</v>
      </c>
      <c r="AW39" s="275">
        <v>0</v>
      </c>
      <c r="AX39" s="276"/>
      <c r="AY39" s="272">
        <v>0</v>
      </c>
      <c r="AZ39" s="111">
        <v>0</v>
      </c>
      <c r="BA39" s="111">
        <v>0</v>
      </c>
      <c r="BB39" s="275">
        <v>0</v>
      </c>
      <c r="BD39" s="272">
        <v>0</v>
      </c>
      <c r="BE39" s="111">
        <v>0</v>
      </c>
      <c r="BF39" s="111">
        <v>0</v>
      </c>
      <c r="BG39" s="275">
        <v>0</v>
      </c>
      <c r="BH39" s="276"/>
      <c r="BI39" s="272">
        <v>0</v>
      </c>
      <c r="BJ39" s="111">
        <v>0</v>
      </c>
      <c r="BK39" s="111">
        <v>0</v>
      </c>
      <c r="BL39" s="275">
        <v>0</v>
      </c>
      <c r="BN39" s="272">
        <v>0</v>
      </c>
      <c r="BO39" s="111">
        <v>0</v>
      </c>
      <c r="BP39" s="111">
        <v>0</v>
      </c>
      <c r="BQ39" s="275">
        <v>0</v>
      </c>
      <c r="BR39" s="276"/>
      <c r="BS39" s="272">
        <v>0</v>
      </c>
      <c r="BT39" s="111">
        <v>0</v>
      </c>
      <c r="BU39" s="111">
        <v>0</v>
      </c>
      <c r="BV39" s="275">
        <v>0</v>
      </c>
      <c r="BX39" s="272">
        <v>0</v>
      </c>
      <c r="BY39" s="111">
        <v>0</v>
      </c>
      <c r="BZ39" s="111">
        <v>0</v>
      </c>
      <c r="CA39" s="275">
        <v>0</v>
      </c>
      <c r="CB39" s="276"/>
      <c r="CC39" s="272">
        <v>0</v>
      </c>
      <c r="CD39" s="111">
        <v>0</v>
      </c>
      <c r="CE39" s="111">
        <v>0</v>
      </c>
      <c r="CF39" s="275">
        <v>0</v>
      </c>
      <c r="CH39" s="272">
        <v>0</v>
      </c>
      <c r="CI39" s="111">
        <v>0</v>
      </c>
      <c r="CJ39" s="111">
        <v>0</v>
      </c>
      <c r="CK39" s="275">
        <v>0</v>
      </c>
      <c r="CL39" s="276"/>
      <c r="CM39" s="272">
        <v>0</v>
      </c>
      <c r="CN39" s="111">
        <v>0</v>
      </c>
      <c r="CO39" s="111">
        <v>0</v>
      </c>
      <c r="CP39" s="275">
        <v>0</v>
      </c>
      <c r="CR39" s="272">
        <v>0</v>
      </c>
      <c r="CS39" s="111">
        <v>0</v>
      </c>
      <c r="CT39" s="111">
        <v>0</v>
      </c>
      <c r="CU39" s="275">
        <v>0</v>
      </c>
      <c r="CV39" s="276"/>
      <c r="CW39" s="272">
        <v>0</v>
      </c>
      <c r="CX39" s="111">
        <v>0</v>
      </c>
      <c r="CY39" s="111">
        <v>0</v>
      </c>
      <c r="CZ39" s="275">
        <v>0</v>
      </c>
      <c r="DB39" s="272">
        <v>6000</v>
      </c>
      <c r="DC39" s="111">
        <v>0</v>
      </c>
      <c r="DD39" s="111">
        <v>-6000</v>
      </c>
      <c r="DE39" s="275">
        <v>-1</v>
      </c>
      <c r="DF39" s="276"/>
      <c r="DG39" s="272">
        <v>1500</v>
      </c>
      <c r="DH39" s="111">
        <v>0</v>
      </c>
      <c r="DI39" s="111">
        <v>-1500</v>
      </c>
      <c r="DJ39" s="275">
        <v>-1</v>
      </c>
      <c r="DL39" s="272">
        <v>0</v>
      </c>
      <c r="DM39" s="111">
        <v>0</v>
      </c>
      <c r="DN39" s="111">
        <v>0</v>
      </c>
      <c r="DO39" s="275">
        <v>0</v>
      </c>
      <c r="DP39" s="276"/>
      <c r="DQ39" s="272">
        <v>0</v>
      </c>
      <c r="DR39" s="111">
        <v>0</v>
      </c>
      <c r="DS39" s="111">
        <v>0</v>
      </c>
      <c r="DT39" s="275">
        <v>0</v>
      </c>
      <c r="DV39" s="272">
        <v>0</v>
      </c>
      <c r="DW39" s="111">
        <v>0</v>
      </c>
      <c r="DX39" s="111">
        <v>0</v>
      </c>
      <c r="DY39" s="275">
        <v>0</v>
      </c>
      <c r="DZ39" s="276"/>
      <c r="EA39" s="272">
        <v>0</v>
      </c>
      <c r="EB39" s="111">
        <v>0</v>
      </c>
      <c r="EC39" s="111">
        <v>0</v>
      </c>
      <c r="ED39" s="275">
        <v>0</v>
      </c>
      <c r="EF39" s="272">
        <v>0</v>
      </c>
      <c r="EG39" s="111">
        <v>0</v>
      </c>
      <c r="EH39" s="111">
        <v>0</v>
      </c>
      <c r="EI39" s="275">
        <v>0</v>
      </c>
      <c r="EJ39" s="276"/>
      <c r="EK39" s="272">
        <v>0</v>
      </c>
      <c r="EL39" s="111">
        <v>0</v>
      </c>
      <c r="EM39" s="111">
        <v>0</v>
      </c>
      <c r="EN39" s="275">
        <v>0</v>
      </c>
      <c r="EP39" s="272">
        <v>0</v>
      </c>
      <c r="EQ39" s="111">
        <v>0</v>
      </c>
      <c r="ER39" s="111">
        <v>0</v>
      </c>
      <c r="ES39" s="275">
        <v>0</v>
      </c>
      <c r="ET39" s="276"/>
      <c r="EU39" s="272">
        <v>0</v>
      </c>
      <c r="EV39" s="111">
        <v>0</v>
      </c>
      <c r="EW39" s="111">
        <v>0</v>
      </c>
      <c r="EX39" s="275">
        <v>0</v>
      </c>
      <c r="EZ39" s="272">
        <v>0</v>
      </c>
      <c r="FA39" s="111">
        <v>0</v>
      </c>
      <c r="FB39" s="111">
        <v>0</v>
      </c>
      <c r="FC39" s="275">
        <v>0</v>
      </c>
      <c r="FD39" s="276"/>
      <c r="FE39" s="272">
        <v>0</v>
      </c>
      <c r="FF39" s="111">
        <v>0</v>
      </c>
      <c r="FG39" s="111">
        <v>0</v>
      </c>
      <c r="FH39" s="275">
        <v>0</v>
      </c>
    </row>
    <row r="40" spans="1:164" s="56" customFormat="1" outlineLevel="1">
      <c r="A40" s="119">
        <v>46500</v>
      </c>
      <c r="B40" s="74">
        <v>46500</v>
      </c>
      <c r="C40" s="68"/>
      <c r="D40" s="56" t="s">
        <v>299</v>
      </c>
      <c r="F40" s="274">
        <v>274419.75</v>
      </c>
      <c r="G40" s="211">
        <v>274419.75</v>
      </c>
      <c r="H40" s="111">
        <v>0</v>
      </c>
      <c r="I40" s="275" t="s">
        <v>362</v>
      </c>
      <c r="J40" s="276"/>
      <c r="K40" s="274">
        <v>274422.54000000004</v>
      </c>
      <c r="L40" s="211">
        <v>274419.75</v>
      </c>
      <c r="M40" s="111">
        <v>-2.7900000000372529</v>
      </c>
      <c r="N40" s="275">
        <v>-1.0166803353825282E-5</v>
      </c>
      <c r="O40" s="75"/>
      <c r="P40" s="272">
        <v>0</v>
      </c>
      <c r="Q40" s="111">
        <v>0</v>
      </c>
      <c r="R40" s="111">
        <v>0</v>
      </c>
      <c r="S40" s="275">
        <v>0</v>
      </c>
      <c r="T40" s="276"/>
      <c r="U40" s="272">
        <v>0</v>
      </c>
      <c r="V40" s="111">
        <v>0</v>
      </c>
      <c r="W40" s="111">
        <v>0</v>
      </c>
      <c r="X40" s="275">
        <v>0</v>
      </c>
      <c r="Z40" s="272">
        <v>0</v>
      </c>
      <c r="AA40" s="111">
        <v>0</v>
      </c>
      <c r="AB40" s="111">
        <v>0</v>
      </c>
      <c r="AC40" s="275">
        <v>0</v>
      </c>
      <c r="AD40" s="276"/>
      <c r="AE40" s="272">
        <v>0</v>
      </c>
      <c r="AF40" s="111">
        <v>0</v>
      </c>
      <c r="AG40" s="111">
        <v>0</v>
      </c>
      <c r="AH40" s="275">
        <v>0</v>
      </c>
      <c r="AJ40" s="272">
        <v>0</v>
      </c>
      <c r="AK40" s="111">
        <v>274419.75</v>
      </c>
      <c r="AL40" s="111">
        <v>274419.75</v>
      </c>
      <c r="AM40" s="275" t="s">
        <v>363</v>
      </c>
      <c r="AN40" s="276"/>
      <c r="AO40" s="272">
        <v>0</v>
      </c>
      <c r="AP40" s="111">
        <v>274419.75</v>
      </c>
      <c r="AQ40" s="111">
        <v>274419.75</v>
      </c>
      <c r="AR40" s="275" t="s">
        <v>363</v>
      </c>
      <c r="AT40" s="272">
        <v>0</v>
      </c>
      <c r="AU40" s="111">
        <v>0</v>
      </c>
      <c r="AV40" s="111">
        <v>0</v>
      </c>
      <c r="AW40" s="275">
        <v>0</v>
      </c>
      <c r="AX40" s="276"/>
      <c r="AY40" s="272">
        <v>0</v>
      </c>
      <c r="AZ40" s="111">
        <v>0</v>
      </c>
      <c r="BA40" s="111">
        <v>0</v>
      </c>
      <c r="BB40" s="275">
        <v>0</v>
      </c>
      <c r="BD40" s="272">
        <v>0</v>
      </c>
      <c r="BE40" s="111">
        <v>0</v>
      </c>
      <c r="BF40" s="111">
        <v>0</v>
      </c>
      <c r="BG40" s="275">
        <v>0</v>
      </c>
      <c r="BH40" s="276"/>
      <c r="BI40" s="272">
        <v>0</v>
      </c>
      <c r="BJ40" s="111">
        <v>0</v>
      </c>
      <c r="BK40" s="111">
        <v>0</v>
      </c>
      <c r="BL40" s="275">
        <v>0</v>
      </c>
      <c r="BN40" s="272">
        <v>0</v>
      </c>
      <c r="BO40" s="111">
        <v>0</v>
      </c>
      <c r="BP40" s="111">
        <v>0</v>
      </c>
      <c r="BQ40" s="275">
        <v>0</v>
      </c>
      <c r="BR40" s="276"/>
      <c r="BS40" s="272">
        <v>0</v>
      </c>
      <c r="BT40" s="111">
        <v>0</v>
      </c>
      <c r="BU40" s="111">
        <v>0</v>
      </c>
      <c r="BV40" s="275">
        <v>0</v>
      </c>
      <c r="BX40" s="272">
        <v>0</v>
      </c>
      <c r="BY40" s="111">
        <v>0</v>
      </c>
      <c r="BZ40" s="111">
        <v>0</v>
      </c>
      <c r="CA40" s="275">
        <v>0</v>
      </c>
      <c r="CB40" s="276"/>
      <c r="CC40" s="272">
        <v>0</v>
      </c>
      <c r="CD40" s="111">
        <v>0</v>
      </c>
      <c r="CE40" s="111">
        <v>0</v>
      </c>
      <c r="CF40" s="275">
        <v>0</v>
      </c>
      <c r="CH40" s="272">
        <v>0</v>
      </c>
      <c r="CI40" s="111">
        <v>0</v>
      </c>
      <c r="CJ40" s="111">
        <v>0</v>
      </c>
      <c r="CK40" s="275">
        <v>0</v>
      </c>
      <c r="CL40" s="276"/>
      <c r="CM40" s="272">
        <v>0</v>
      </c>
      <c r="CN40" s="111">
        <v>0</v>
      </c>
      <c r="CO40" s="111">
        <v>0</v>
      </c>
      <c r="CP40" s="275">
        <v>0</v>
      </c>
      <c r="CR40" s="272">
        <v>0</v>
      </c>
      <c r="CS40" s="111">
        <v>0</v>
      </c>
      <c r="CT40" s="111">
        <v>0</v>
      </c>
      <c r="CU40" s="275">
        <v>0</v>
      </c>
      <c r="CV40" s="276"/>
      <c r="CW40" s="272">
        <v>0</v>
      </c>
      <c r="CX40" s="111">
        <v>0</v>
      </c>
      <c r="CY40" s="111">
        <v>0</v>
      </c>
      <c r="CZ40" s="275">
        <v>0</v>
      </c>
      <c r="DB40" s="272">
        <v>274419.75</v>
      </c>
      <c r="DC40" s="111">
        <v>0</v>
      </c>
      <c r="DD40" s="111">
        <v>-274419.75</v>
      </c>
      <c r="DE40" s="275">
        <v>-1</v>
      </c>
      <c r="DF40" s="276"/>
      <c r="DG40" s="272">
        <v>274422.54000000004</v>
      </c>
      <c r="DH40" s="111">
        <v>0</v>
      </c>
      <c r="DI40" s="111">
        <v>-274422.54000000004</v>
      </c>
      <c r="DJ40" s="275">
        <v>-1</v>
      </c>
      <c r="DL40" s="272">
        <v>0</v>
      </c>
      <c r="DM40" s="111">
        <v>0</v>
      </c>
      <c r="DN40" s="111">
        <v>0</v>
      </c>
      <c r="DO40" s="275">
        <v>0</v>
      </c>
      <c r="DP40" s="276"/>
      <c r="DQ40" s="272">
        <v>0</v>
      </c>
      <c r="DR40" s="111">
        <v>0</v>
      </c>
      <c r="DS40" s="111">
        <v>0</v>
      </c>
      <c r="DT40" s="275">
        <v>0</v>
      </c>
      <c r="DV40" s="272">
        <v>0</v>
      </c>
      <c r="DW40" s="111">
        <v>0</v>
      </c>
      <c r="DX40" s="111">
        <v>0</v>
      </c>
      <c r="DY40" s="275">
        <v>0</v>
      </c>
      <c r="DZ40" s="276"/>
      <c r="EA40" s="272">
        <v>0</v>
      </c>
      <c r="EB40" s="111">
        <v>0</v>
      </c>
      <c r="EC40" s="111">
        <v>0</v>
      </c>
      <c r="ED40" s="275">
        <v>0</v>
      </c>
      <c r="EF40" s="272">
        <v>0</v>
      </c>
      <c r="EG40" s="111">
        <v>0</v>
      </c>
      <c r="EH40" s="111">
        <v>0</v>
      </c>
      <c r="EI40" s="275">
        <v>0</v>
      </c>
      <c r="EJ40" s="276"/>
      <c r="EK40" s="272">
        <v>0</v>
      </c>
      <c r="EL40" s="111">
        <v>0</v>
      </c>
      <c r="EM40" s="111">
        <v>0</v>
      </c>
      <c r="EN40" s="275">
        <v>0</v>
      </c>
      <c r="EP40" s="272">
        <v>0</v>
      </c>
      <c r="EQ40" s="111">
        <v>0</v>
      </c>
      <c r="ER40" s="111">
        <v>0</v>
      </c>
      <c r="ES40" s="275">
        <v>0</v>
      </c>
      <c r="ET40" s="276"/>
      <c r="EU40" s="272">
        <v>0</v>
      </c>
      <c r="EV40" s="111">
        <v>0</v>
      </c>
      <c r="EW40" s="111">
        <v>0</v>
      </c>
      <c r="EX40" s="275">
        <v>0</v>
      </c>
      <c r="EZ40" s="272">
        <v>0</v>
      </c>
      <c r="FA40" s="111">
        <v>0</v>
      </c>
      <c r="FB40" s="111">
        <v>0</v>
      </c>
      <c r="FC40" s="275">
        <v>0</v>
      </c>
      <c r="FD40" s="276"/>
      <c r="FE40" s="272">
        <v>0</v>
      </c>
      <c r="FF40" s="111">
        <v>0</v>
      </c>
      <c r="FG40" s="111">
        <v>0</v>
      </c>
      <c r="FH40" s="275">
        <v>0</v>
      </c>
    </row>
    <row r="41" spans="1:164" s="56" customFormat="1" outlineLevel="1">
      <c r="A41" s="119">
        <v>49000</v>
      </c>
      <c r="B41" s="74">
        <v>49000</v>
      </c>
      <c r="C41" s="68"/>
      <c r="D41" s="56" t="s">
        <v>28</v>
      </c>
      <c r="F41" s="286">
        <v>0</v>
      </c>
      <c r="G41" s="343">
        <v>0</v>
      </c>
      <c r="H41" s="111">
        <v>0</v>
      </c>
      <c r="I41" s="275">
        <v>0</v>
      </c>
      <c r="J41" s="276"/>
      <c r="K41" s="274">
        <v>2194979.5</v>
      </c>
      <c r="L41" s="211">
        <v>0</v>
      </c>
      <c r="M41" s="111">
        <v>-2194979.5</v>
      </c>
      <c r="N41" s="275">
        <v>-1</v>
      </c>
      <c r="O41" s="75"/>
      <c r="P41" s="272">
        <v>0</v>
      </c>
      <c r="Q41" s="111">
        <v>0</v>
      </c>
      <c r="R41" s="111">
        <v>0</v>
      </c>
      <c r="S41" s="275">
        <v>0</v>
      </c>
      <c r="T41" s="276"/>
      <c r="U41" s="272">
        <v>2069289.7</v>
      </c>
      <c r="V41" s="111">
        <v>0</v>
      </c>
      <c r="W41" s="111">
        <v>-2069289.7</v>
      </c>
      <c r="X41" s="275">
        <v>-1</v>
      </c>
      <c r="Z41" s="272">
        <v>0</v>
      </c>
      <c r="AA41" s="111">
        <v>0</v>
      </c>
      <c r="AB41" s="111">
        <v>0</v>
      </c>
      <c r="AC41" s="275">
        <v>0</v>
      </c>
      <c r="AD41" s="276"/>
      <c r="AE41" s="272">
        <v>0</v>
      </c>
      <c r="AF41" s="111">
        <v>0</v>
      </c>
      <c r="AG41" s="111">
        <v>0</v>
      </c>
      <c r="AH41" s="275">
        <v>0</v>
      </c>
      <c r="AJ41" s="272">
        <v>0</v>
      </c>
      <c r="AK41" s="111">
        <v>0</v>
      </c>
      <c r="AL41" s="111">
        <v>0</v>
      </c>
      <c r="AM41" s="275">
        <v>0</v>
      </c>
      <c r="AN41" s="276"/>
      <c r="AO41" s="272">
        <v>0</v>
      </c>
      <c r="AP41" s="111">
        <v>0</v>
      </c>
      <c r="AQ41" s="111">
        <v>0</v>
      </c>
      <c r="AR41" s="275">
        <v>0</v>
      </c>
      <c r="AT41" s="272">
        <v>0</v>
      </c>
      <c r="AU41" s="111">
        <v>0</v>
      </c>
      <c r="AV41" s="111">
        <v>0</v>
      </c>
      <c r="AW41" s="275">
        <v>0</v>
      </c>
      <c r="AX41" s="276"/>
      <c r="AY41" s="272">
        <v>0</v>
      </c>
      <c r="AZ41" s="111">
        <v>0</v>
      </c>
      <c r="BA41" s="111">
        <v>0</v>
      </c>
      <c r="BB41" s="275">
        <v>0</v>
      </c>
      <c r="BD41" s="272">
        <v>0</v>
      </c>
      <c r="BE41" s="111">
        <v>0</v>
      </c>
      <c r="BF41" s="111">
        <v>0</v>
      </c>
      <c r="BG41" s="275">
        <v>0</v>
      </c>
      <c r="BH41" s="276"/>
      <c r="BI41" s="272">
        <v>125689.8</v>
      </c>
      <c r="BJ41" s="111">
        <v>0</v>
      </c>
      <c r="BK41" s="111">
        <v>-125689.8</v>
      </c>
      <c r="BL41" s="275">
        <v>-1</v>
      </c>
      <c r="BN41" s="272">
        <v>0</v>
      </c>
      <c r="BO41" s="111">
        <v>0</v>
      </c>
      <c r="BP41" s="111">
        <v>0</v>
      </c>
      <c r="BQ41" s="275">
        <v>0</v>
      </c>
      <c r="BR41" s="276"/>
      <c r="BS41" s="272">
        <v>0</v>
      </c>
      <c r="BT41" s="111">
        <v>0</v>
      </c>
      <c r="BU41" s="111">
        <v>0</v>
      </c>
      <c r="BV41" s="275">
        <v>0</v>
      </c>
      <c r="BX41" s="272">
        <v>0</v>
      </c>
      <c r="BY41" s="111">
        <v>0</v>
      </c>
      <c r="BZ41" s="111">
        <v>0</v>
      </c>
      <c r="CA41" s="275">
        <v>0</v>
      </c>
      <c r="CB41" s="276"/>
      <c r="CC41" s="272">
        <v>0</v>
      </c>
      <c r="CD41" s="111">
        <v>0</v>
      </c>
      <c r="CE41" s="111">
        <v>0</v>
      </c>
      <c r="CF41" s="275">
        <v>0</v>
      </c>
      <c r="CH41" s="272">
        <v>0</v>
      </c>
      <c r="CI41" s="111">
        <v>0</v>
      </c>
      <c r="CJ41" s="111">
        <v>0</v>
      </c>
      <c r="CK41" s="275">
        <v>0</v>
      </c>
      <c r="CL41" s="276"/>
      <c r="CM41" s="272">
        <v>0</v>
      </c>
      <c r="CN41" s="111">
        <v>0</v>
      </c>
      <c r="CO41" s="111">
        <v>0</v>
      </c>
      <c r="CP41" s="275">
        <v>0</v>
      </c>
      <c r="CR41" s="272">
        <v>0</v>
      </c>
      <c r="CS41" s="111">
        <v>0</v>
      </c>
      <c r="CT41" s="111">
        <v>0</v>
      </c>
      <c r="CU41" s="275">
        <v>0</v>
      </c>
      <c r="CV41" s="276"/>
      <c r="CW41" s="272">
        <v>0</v>
      </c>
      <c r="CX41" s="111">
        <v>0</v>
      </c>
      <c r="CY41" s="111">
        <v>0</v>
      </c>
      <c r="CZ41" s="275">
        <v>0</v>
      </c>
      <c r="DB41" s="272">
        <v>0</v>
      </c>
      <c r="DC41" s="111">
        <v>0</v>
      </c>
      <c r="DD41" s="111">
        <v>0</v>
      </c>
      <c r="DE41" s="275">
        <v>0</v>
      </c>
      <c r="DF41" s="276"/>
      <c r="DG41" s="272">
        <v>0</v>
      </c>
      <c r="DH41" s="111">
        <v>0</v>
      </c>
      <c r="DI41" s="111">
        <v>0</v>
      </c>
      <c r="DJ41" s="275">
        <v>0</v>
      </c>
      <c r="DL41" s="272">
        <v>0</v>
      </c>
      <c r="DM41" s="111">
        <v>0</v>
      </c>
      <c r="DN41" s="111">
        <v>0</v>
      </c>
      <c r="DO41" s="275">
        <v>0</v>
      </c>
      <c r="DP41" s="276"/>
      <c r="DQ41" s="272">
        <v>0</v>
      </c>
      <c r="DR41" s="111">
        <v>0</v>
      </c>
      <c r="DS41" s="111">
        <v>0</v>
      </c>
      <c r="DT41" s="275">
        <v>0</v>
      </c>
      <c r="DV41" s="272">
        <v>0</v>
      </c>
      <c r="DW41" s="111">
        <v>0</v>
      </c>
      <c r="DX41" s="111">
        <v>0</v>
      </c>
      <c r="DY41" s="275">
        <v>0</v>
      </c>
      <c r="DZ41" s="276"/>
      <c r="EA41" s="272">
        <v>0</v>
      </c>
      <c r="EB41" s="111">
        <v>0</v>
      </c>
      <c r="EC41" s="111">
        <v>0</v>
      </c>
      <c r="ED41" s="275">
        <v>0</v>
      </c>
      <c r="EF41" s="272">
        <v>0</v>
      </c>
      <c r="EG41" s="111">
        <v>0</v>
      </c>
      <c r="EH41" s="111">
        <v>0</v>
      </c>
      <c r="EI41" s="275">
        <v>0</v>
      </c>
      <c r="EJ41" s="276"/>
      <c r="EK41" s="272">
        <v>0</v>
      </c>
      <c r="EL41" s="111">
        <v>0</v>
      </c>
      <c r="EM41" s="111">
        <v>0</v>
      </c>
      <c r="EN41" s="275">
        <v>0</v>
      </c>
      <c r="EP41" s="272">
        <v>0</v>
      </c>
      <c r="EQ41" s="111">
        <v>0</v>
      </c>
      <c r="ER41" s="111">
        <v>0</v>
      </c>
      <c r="ES41" s="275">
        <v>0</v>
      </c>
      <c r="ET41" s="276"/>
      <c r="EU41" s="272">
        <v>0</v>
      </c>
      <c r="EV41" s="111">
        <v>0</v>
      </c>
      <c r="EW41" s="111">
        <v>0</v>
      </c>
      <c r="EX41" s="275">
        <v>0</v>
      </c>
      <c r="EZ41" s="272">
        <v>0</v>
      </c>
      <c r="FA41" s="111">
        <v>0</v>
      </c>
      <c r="FB41" s="111">
        <v>0</v>
      </c>
      <c r="FC41" s="275">
        <v>0</v>
      </c>
      <c r="FD41" s="276"/>
      <c r="FE41" s="272">
        <v>0</v>
      </c>
      <c r="FF41" s="111">
        <v>0</v>
      </c>
      <c r="FG41" s="111">
        <v>0</v>
      </c>
      <c r="FH41" s="275">
        <v>0</v>
      </c>
    </row>
    <row r="42" spans="1:164" s="56" customFormat="1">
      <c r="A42" s="67"/>
      <c r="B42" s="67"/>
      <c r="C42" s="112" t="s">
        <v>54</v>
      </c>
      <c r="D42" s="58"/>
      <c r="E42" s="58"/>
      <c r="F42" s="277">
        <v>40969038.75</v>
      </c>
      <c r="G42" s="113">
        <v>40887889.75</v>
      </c>
      <c r="H42" s="113">
        <v>-81149</v>
      </c>
      <c r="I42" s="306">
        <v>-1.9807396628264804E-3</v>
      </c>
      <c r="J42" s="276"/>
      <c r="K42" s="337">
        <v>41621787.750000007</v>
      </c>
      <c r="L42" s="338">
        <v>40887889.75</v>
      </c>
      <c r="M42" s="113">
        <v>-733897.99999999651</v>
      </c>
      <c r="N42" s="306">
        <v>-1.7632543907247146E-2</v>
      </c>
      <c r="O42" s="60"/>
      <c r="P42" s="277">
        <v>27350143</v>
      </c>
      <c r="Q42" s="113">
        <v>28035694</v>
      </c>
      <c r="R42" s="113">
        <v>685551</v>
      </c>
      <c r="S42" s="306">
        <v>2.5065719034814554E-2</v>
      </c>
      <c r="T42" s="276"/>
      <c r="U42" s="277">
        <v>29601062.390000001</v>
      </c>
      <c r="V42" s="113">
        <v>28035694</v>
      </c>
      <c r="W42" s="113">
        <v>-1565368.3899999983</v>
      </c>
      <c r="X42" s="306">
        <v>-5.2882169206495099E-2</v>
      </c>
      <c r="Z42" s="277">
        <v>175000</v>
      </c>
      <c r="AA42" s="113">
        <v>74000</v>
      </c>
      <c r="AB42" s="113">
        <v>-101000</v>
      </c>
      <c r="AC42" s="306">
        <v>-0.57714285714285718</v>
      </c>
      <c r="AD42" s="276"/>
      <c r="AE42" s="277">
        <v>95974</v>
      </c>
      <c r="AF42" s="113">
        <v>74000</v>
      </c>
      <c r="AG42" s="113">
        <v>-21974</v>
      </c>
      <c r="AH42" s="306">
        <v>-0.22895784274907788</v>
      </c>
      <c r="AJ42" s="277">
        <v>0</v>
      </c>
      <c r="AK42" s="113">
        <v>494751.75</v>
      </c>
      <c r="AL42" s="113">
        <v>494751.75</v>
      </c>
      <c r="AM42" s="306" t="s">
        <v>363</v>
      </c>
      <c r="AN42" s="276"/>
      <c r="AO42" s="277">
        <v>0</v>
      </c>
      <c r="AP42" s="113">
        <v>494751.75</v>
      </c>
      <c r="AQ42" s="113">
        <v>494751.75</v>
      </c>
      <c r="AR42" s="306" t="s">
        <v>363</v>
      </c>
      <c r="AT42" s="277">
        <v>199200</v>
      </c>
      <c r="AU42" s="113">
        <v>217000</v>
      </c>
      <c r="AV42" s="113">
        <v>17800</v>
      </c>
      <c r="AW42" s="306">
        <v>8.9357429718875503E-2</v>
      </c>
      <c r="AX42" s="276"/>
      <c r="AY42" s="277">
        <v>185968</v>
      </c>
      <c r="AZ42" s="113">
        <v>217000</v>
      </c>
      <c r="BA42" s="113">
        <v>31032</v>
      </c>
      <c r="BB42" s="306">
        <v>0.16686741805041727</v>
      </c>
      <c r="BD42" s="277">
        <v>11730000</v>
      </c>
      <c r="BE42" s="113">
        <v>11730000</v>
      </c>
      <c r="BF42" s="113">
        <v>0</v>
      </c>
      <c r="BG42" s="306" t="s">
        <v>362</v>
      </c>
      <c r="BH42" s="276"/>
      <c r="BI42" s="277">
        <v>11060632.619999999</v>
      </c>
      <c r="BJ42" s="113">
        <v>11730000</v>
      </c>
      <c r="BK42" s="113">
        <v>669367.3800000014</v>
      </c>
      <c r="BL42" s="306">
        <v>6.0518001365459102E-2</v>
      </c>
      <c r="BN42" s="277">
        <v>0</v>
      </c>
      <c r="BO42" s="113">
        <v>0</v>
      </c>
      <c r="BP42" s="113">
        <v>0</v>
      </c>
      <c r="BQ42" s="306">
        <v>0</v>
      </c>
      <c r="BR42" s="276"/>
      <c r="BS42" s="277">
        <v>0</v>
      </c>
      <c r="BT42" s="113">
        <v>0</v>
      </c>
      <c r="BU42" s="113">
        <v>0</v>
      </c>
      <c r="BV42" s="306">
        <v>0</v>
      </c>
      <c r="BX42" s="277">
        <v>0</v>
      </c>
      <c r="BY42" s="113">
        <v>0</v>
      </c>
      <c r="BZ42" s="113">
        <v>0</v>
      </c>
      <c r="CA42" s="306">
        <v>0</v>
      </c>
      <c r="CB42" s="276"/>
      <c r="CC42" s="277">
        <v>24931.98</v>
      </c>
      <c r="CD42" s="113">
        <v>0</v>
      </c>
      <c r="CE42" s="113">
        <v>-24931.98</v>
      </c>
      <c r="CF42" s="306">
        <v>-1</v>
      </c>
      <c r="CH42" s="277">
        <v>0</v>
      </c>
      <c r="CI42" s="113">
        <v>0</v>
      </c>
      <c r="CJ42" s="113">
        <v>0</v>
      </c>
      <c r="CK42" s="306">
        <v>0</v>
      </c>
      <c r="CL42" s="276"/>
      <c r="CM42" s="277">
        <v>0</v>
      </c>
      <c r="CN42" s="113">
        <v>0</v>
      </c>
      <c r="CO42" s="113">
        <v>0</v>
      </c>
      <c r="CP42" s="306">
        <v>0</v>
      </c>
      <c r="CR42" s="277">
        <v>82800</v>
      </c>
      <c r="CS42" s="113">
        <v>82800</v>
      </c>
      <c r="CT42" s="113">
        <v>0</v>
      </c>
      <c r="CU42" s="306" t="s">
        <v>362</v>
      </c>
      <c r="CV42" s="276"/>
      <c r="CW42" s="277">
        <v>89280</v>
      </c>
      <c r="CX42" s="113">
        <v>82800</v>
      </c>
      <c r="CY42" s="113">
        <v>-6480</v>
      </c>
      <c r="CZ42" s="306">
        <v>-7.2580645161290328E-2</v>
      </c>
      <c r="DB42" s="277">
        <v>932419.75</v>
      </c>
      <c r="DC42" s="113">
        <v>0</v>
      </c>
      <c r="DD42" s="113">
        <v>-932419.75</v>
      </c>
      <c r="DE42" s="306">
        <v>-1</v>
      </c>
      <c r="DF42" s="276"/>
      <c r="DG42" s="277">
        <v>284324.03000000003</v>
      </c>
      <c r="DH42" s="113">
        <v>0</v>
      </c>
      <c r="DI42" s="113">
        <v>-284324.03000000003</v>
      </c>
      <c r="DJ42" s="306">
        <v>-1</v>
      </c>
      <c r="DL42" s="277">
        <v>0</v>
      </c>
      <c r="DM42" s="113">
        <v>0</v>
      </c>
      <c r="DN42" s="113">
        <v>0</v>
      </c>
      <c r="DO42" s="306">
        <v>0</v>
      </c>
      <c r="DP42" s="276"/>
      <c r="DQ42" s="277">
        <v>0</v>
      </c>
      <c r="DR42" s="113">
        <v>0</v>
      </c>
      <c r="DS42" s="113">
        <v>0</v>
      </c>
      <c r="DT42" s="306">
        <v>0</v>
      </c>
      <c r="DV42" s="277">
        <v>168000</v>
      </c>
      <c r="DW42" s="113">
        <v>0</v>
      </c>
      <c r="DX42" s="113">
        <v>-168000</v>
      </c>
      <c r="DY42" s="306">
        <v>-1</v>
      </c>
      <c r="DZ42" s="276"/>
      <c r="EA42" s="277">
        <v>97323.78</v>
      </c>
      <c r="EB42" s="113">
        <v>0</v>
      </c>
      <c r="EC42" s="113">
        <v>-97323.78</v>
      </c>
      <c r="ED42" s="306">
        <v>-1</v>
      </c>
      <c r="EF42" s="277">
        <v>331476</v>
      </c>
      <c r="EG42" s="113">
        <v>253644</v>
      </c>
      <c r="EH42" s="113">
        <v>-77832</v>
      </c>
      <c r="EI42" s="306">
        <v>-0.23480432972522897</v>
      </c>
      <c r="EJ42" s="276"/>
      <c r="EK42" s="277">
        <v>182290.95</v>
      </c>
      <c r="EL42" s="113">
        <v>253644</v>
      </c>
      <c r="EM42" s="113">
        <v>71353.049999999988</v>
      </c>
      <c r="EN42" s="306">
        <v>0.39142398456972211</v>
      </c>
      <c r="EP42" s="277">
        <v>0</v>
      </c>
      <c r="EQ42" s="113">
        <v>0</v>
      </c>
      <c r="ER42" s="113">
        <v>0</v>
      </c>
      <c r="ES42" s="306">
        <v>0</v>
      </c>
      <c r="ET42" s="276"/>
      <c r="EU42" s="277">
        <v>0</v>
      </c>
      <c r="EV42" s="113">
        <v>0</v>
      </c>
      <c r="EW42" s="113">
        <v>0</v>
      </c>
      <c r="EX42" s="306">
        <v>0</v>
      </c>
      <c r="EZ42" s="277">
        <v>0</v>
      </c>
      <c r="FA42" s="113">
        <v>0</v>
      </c>
      <c r="FB42" s="113">
        <v>0</v>
      </c>
      <c r="FC42" s="306">
        <v>0</v>
      </c>
      <c r="FD42" s="276"/>
      <c r="FE42" s="277">
        <v>0</v>
      </c>
      <c r="FF42" s="113">
        <v>0</v>
      </c>
      <c r="FG42" s="113">
        <v>0</v>
      </c>
      <c r="FH42" s="306">
        <v>0</v>
      </c>
    </row>
    <row r="43" spans="1:164" s="56" customFormat="1">
      <c r="A43" s="67"/>
      <c r="B43" s="67"/>
      <c r="C43" s="68"/>
      <c r="D43" s="68"/>
      <c r="F43" s="346"/>
      <c r="G43" s="347"/>
      <c r="H43" s="72"/>
      <c r="I43" s="304"/>
      <c r="J43" s="276"/>
      <c r="K43" s="297"/>
      <c r="L43" s="339"/>
      <c r="M43" s="72"/>
      <c r="N43" s="304"/>
      <c r="O43" s="75"/>
      <c r="P43" s="296"/>
      <c r="Q43" s="72"/>
      <c r="R43" s="72"/>
      <c r="S43" s="304"/>
      <c r="T43" s="276"/>
      <c r="U43" s="296"/>
      <c r="V43" s="72"/>
      <c r="W43" s="72"/>
      <c r="X43" s="304"/>
      <c r="Z43" s="296"/>
      <c r="AA43" s="72"/>
      <c r="AB43" s="72"/>
      <c r="AC43" s="304"/>
      <c r="AD43" s="276"/>
      <c r="AE43" s="296"/>
      <c r="AF43" s="72"/>
      <c r="AG43" s="72"/>
      <c r="AH43" s="304"/>
      <c r="AJ43" s="296"/>
      <c r="AK43" s="72"/>
      <c r="AL43" s="72"/>
      <c r="AM43" s="304"/>
      <c r="AN43" s="276"/>
      <c r="AO43" s="296"/>
      <c r="AP43" s="72"/>
      <c r="AQ43" s="72"/>
      <c r="AR43" s="304"/>
      <c r="AT43" s="296"/>
      <c r="AU43" s="72"/>
      <c r="AV43" s="72"/>
      <c r="AW43" s="304"/>
      <c r="AX43" s="276"/>
      <c r="AY43" s="296"/>
      <c r="AZ43" s="72"/>
      <c r="BA43" s="72"/>
      <c r="BB43" s="304"/>
      <c r="BD43" s="296"/>
      <c r="BE43" s="72"/>
      <c r="BF43" s="72"/>
      <c r="BG43" s="304"/>
      <c r="BH43" s="276"/>
      <c r="BI43" s="296"/>
      <c r="BJ43" s="72"/>
      <c r="BK43" s="307"/>
      <c r="BL43" s="304"/>
      <c r="BN43" s="296"/>
      <c r="BO43" s="72"/>
      <c r="BP43" s="72"/>
      <c r="BQ43" s="304"/>
      <c r="BR43" s="276"/>
      <c r="BS43" s="296"/>
      <c r="BT43" s="72"/>
      <c r="BU43" s="72"/>
      <c r="BV43" s="304"/>
      <c r="BX43" s="296"/>
      <c r="BY43" s="72"/>
      <c r="BZ43" s="72"/>
      <c r="CA43" s="304"/>
      <c r="CB43" s="276"/>
      <c r="CC43" s="296"/>
      <c r="CD43" s="72"/>
      <c r="CE43" s="72"/>
      <c r="CF43" s="304"/>
      <c r="CH43" s="296"/>
      <c r="CI43" s="72"/>
      <c r="CJ43" s="72"/>
      <c r="CK43" s="304"/>
      <c r="CL43" s="276"/>
      <c r="CM43" s="296"/>
      <c r="CN43" s="72"/>
      <c r="CO43" s="72"/>
      <c r="CP43" s="304"/>
      <c r="CR43" s="296"/>
      <c r="CS43" s="72"/>
      <c r="CT43" s="72"/>
      <c r="CU43" s="304"/>
      <c r="CV43" s="276"/>
      <c r="CW43" s="296"/>
      <c r="CX43" s="72"/>
      <c r="CY43" s="72"/>
      <c r="CZ43" s="304"/>
      <c r="DB43" s="296"/>
      <c r="DC43" s="72"/>
      <c r="DD43" s="72"/>
      <c r="DE43" s="304"/>
      <c r="DF43" s="276"/>
      <c r="DG43" s="296"/>
      <c r="DH43" s="72"/>
      <c r="DI43" s="72"/>
      <c r="DJ43" s="304"/>
      <c r="DL43" s="296"/>
      <c r="DM43" s="72"/>
      <c r="DN43" s="72"/>
      <c r="DO43" s="304"/>
      <c r="DP43" s="276"/>
      <c r="DQ43" s="296"/>
      <c r="DR43" s="72"/>
      <c r="DS43" s="72"/>
      <c r="DT43" s="304"/>
      <c r="DV43" s="296"/>
      <c r="DW43" s="72"/>
      <c r="DX43" s="72"/>
      <c r="DY43" s="304"/>
      <c r="DZ43" s="276"/>
      <c r="EA43" s="296"/>
      <c r="EB43" s="72"/>
      <c r="EC43" s="72"/>
      <c r="ED43" s="304"/>
      <c r="EF43" s="296"/>
      <c r="EG43" s="72"/>
      <c r="EH43" s="72"/>
      <c r="EI43" s="304"/>
      <c r="EJ43" s="276"/>
      <c r="EK43" s="296"/>
      <c r="EL43" s="72"/>
      <c r="EM43" s="72"/>
      <c r="EN43" s="304"/>
      <c r="EP43" s="296"/>
      <c r="EQ43" s="72"/>
      <c r="ER43" s="72"/>
      <c r="ES43" s="304"/>
      <c r="ET43" s="276"/>
      <c r="EU43" s="296"/>
      <c r="EV43" s="72"/>
      <c r="EW43" s="72"/>
      <c r="EX43" s="304"/>
      <c r="EZ43" s="296"/>
      <c r="FA43" s="72"/>
      <c r="FB43" s="72"/>
      <c r="FC43" s="304"/>
      <c r="FD43" s="276"/>
      <c r="FE43" s="296"/>
      <c r="FF43" s="72"/>
      <c r="FG43" s="72"/>
      <c r="FH43" s="304"/>
    </row>
    <row r="44" spans="1:164" s="56" customFormat="1" outlineLevel="1">
      <c r="A44" s="67"/>
      <c r="B44" s="67"/>
      <c r="C44" s="68" t="s">
        <v>55</v>
      </c>
      <c r="D44" s="68"/>
      <c r="F44" s="298"/>
      <c r="G44" s="264"/>
      <c r="H44" s="72"/>
      <c r="I44" s="304"/>
      <c r="J44" s="276"/>
      <c r="K44" s="298"/>
      <c r="L44" s="264"/>
      <c r="M44" s="264"/>
      <c r="N44" s="304"/>
      <c r="O44" s="75"/>
      <c r="P44" s="296"/>
      <c r="Q44" s="72"/>
      <c r="R44" s="72"/>
      <c r="S44" s="304"/>
      <c r="T44" s="276"/>
      <c r="U44" s="296"/>
      <c r="V44" s="72"/>
      <c r="W44" s="72"/>
      <c r="X44" s="304"/>
      <c r="Z44" s="296"/>
      <c r="AA44" s="72"/>
      <c r="AB44" s="72"/>
      <c r="AC44" s="304"/>
      <c r="AD44" s="276"/>
      <c r="AE44" s="296"/>
      <c r="AF44" s="72"/>
      <c r="AG44" s="72"/>
      <c r="AH44" s="304"/>
      <c r="AJ44" s="296"/>
      <c r="AK44" s="72"/>
      <c r="AL44" s="72"/>
      <c r="AM44" s="304"/>
      <c r="AN44" s="276"/>
      <c r="AO44" s="296"/>
      <c r="AP44" s="72"/>
      <c r="AQ44" s="72"/>
      <c r="AR44" s="304"/>
      <c r="AT44" s="296"/>
      <c r="AU44" s="72"/>
      <c r="AV44" s="72"/>
      <c r="AW44" s="304"/>
      <c r="AX44" s="276"/>
      <c r="AY44" s="296"/>
      <c r="AZ44" s="72"/>
      <c r="BA44" s="72"/>
      <c r="BB44" s="304"/>
      <c r="BD44" s="296"/>
      <c r="BE44" s="72"/>
      <c r="BF44" s="72"/>
      <c r="BG44" s="304"/>
      <c r="BH44" s="276"/>
      <c r="BI44" s="296"/>
      <c r="BJ44" s="72"/>
      <c r="BK44" s="72"/>
      <c r="BL44" s="304"/>
      <c r="BN44" s="296"/>
      <c r="BO44" s="72"/>
      <c r="BP44" s="72"/>
      <c r="BQ44" s="304"/>
      <c r="BR44" s="276"/>
      <c r="BS44" s="296"/>
      <c r="BT44" s="72"/>
      <c r="BU44" s="72"/>
      <c r="BV44" s="304"/>
      <c r="BX44" s="296"/>
      <c r="BY44" s="72"/>
      <c r="BZ44" s="72"/>
      <c r="CA44" s="304"/>
      <c r="CB44" s="276"/>
      <c r="CC44" s="296"/>
      <c r="CD44" s="72"/>
      <c r="CE44" s="72"/>
      <c r="CF44" s="304"/>
      <c r="CH44" s="296"/>
      <c r="CI44" s="72"/>
      <c r="CJ44" s="72"/>
      <c r="CK44" s="304"/>
      <c r="CL44" s="276"/>
      <c r="CM44" s="296"/>
      <c r="CN44" s="72"/>
      <c r="CO44" s="72"/>
      <c r="CP44" s="304"/>
      <c r="CR44" s="296"/>
      <c r="CS44" s="72"/>
      <c r="CT44" s="72"/>
      <c r="CU44" s="304"/>
      <c r="CV44" s="276"/>
      <c r="CW44" s="296"/>
      <c r="CX44" s="72"/>
      <c r="CY44" s="72"/>
      <c r="CZ44" s="304"/>
      <c r="DB44" s="296"/>
      <c r="DC44" s="72"/>
      <c r="DD44" s="72"/>
      <c r="DE44" s="304"/>
      <c r="DF44" s="276"/>
      <c r="DG44" s="296"/>
      <c r="DH44" s="72"/>
      <c r="DI44" s="72"/>
      <c r="DJ44" s="304"/>
      <c r="DL44" s="296"/>
      <c r="DM44" s="72"/>
      <c r="DN44" s="72"/>
      <c r="DO44" s="304"/>
      <c r="DP44" s="276"/>
      <c r="DQ44" s="296"/>
      <c r="DR44" s="72"/>
      <c r="DS44" s="72"/>
      <c r="DT44" s="304"/>
      <c r="DV44" s="296"/>
      <c r="DW44" s="72"/>
      <c r="DX44" s="72"/>
      <c r="DY44" s="304"/>
      <c r="DZ44" s="276"/>
      <c r="EA44" s="296"/>
      <c r="EB44" s="72"/>
      <c r="EC44" s="72"/>
      <c r="ED44" s="304"/>
      <c r="EF44" s="296"/>
      <c r="EG44" s="72"/>
      <c r="EH44" s="72"/>
      <c r="EI44" s="304"/>
      <c r="EJ44" s="276"/>
      <c r="EK44" s="296"/>
      <c r="EL44" s="72"/>
      <c r="EM44" s="72"/>
      <c r="EN44" s="304"/>
      <c r="EP44" s="296"/>
      <c r="EQ44" s="72"/>
      <c r="ER44" s="72"/>
      <c r="ES44" s="304"/>
      <c r="ET44" s="276"/>
      <c r="EU44" s="296"/>
      <c r="EV44" s="72"/>
      <c r="EW44" s="72"/>
      <c r="EX44" s="304"/>
      <c r="EZ44" s="296"/>
      <c r="FA44" s="72"/>
      <c r="FB44" s="72"/>
      <c r="FC44" s="304"/>
      <c r="FD44" s="276"/>
      <c r="FE44" s="296"/>
      <c r="FF44" s="72"/>
      <c r="FG44" s="72"/>
      <c r="FH44" s="304"/>
    </row>
    <row r="45" spans="1:164" s="56" customFormat="1" outlineLevel="1">
      <c r="A45" s="119">
        <v>51100</v>
      </c>
      <c r="B45" s="74">
        <v>51100</v>
      </c>
      <c r="C45" s="68"/>
      <c r="D45" s="56" t="s">
        <v>56</v>
      </c>
      <c r="F45" s="274">
        <v>11520069.059999999</v>
      </c>
      <c r="G45" s="211">
        <v>10691951.927872457</v>
      </c>
      <c r="H45" s="111">
        <v>-828117.13212754205</v>
      </c>
      <c r="I45" s="275">
        <v>-7.1884736785383652E-2</v>
      </c>
      <c r="J45" s="276"/>
      <c r="K45" s="274">
        <v>11060952.670000002</v>
      </c>
      <c r="L45" s="211">
        <v>10691951.927872457</v>
      </c>
      <c r="M45" s="111">
        <v>-369000.74212754518</v>
      </c>
      <c r="N45" s="275">
        <v>-3.3360665499307766E-2</v>
      </c>
      <c r="O45" s="75"/>
      <c r="P45" s="272">
        <v>1378985.0599999996</v>
      </c>
      <c r="Q45" s="111">
        <v>1012796.7714285714</v>
      </c>
      <c r="R45" s="111">
        <v>-366188.28857142816</v>
      </c>
      <c r="S45" s="275">
        <v>-0.26554913406489572</v>
      </c>
      <c r="T45" s="276"/>
      <c r="U45" s="272">
        <v>1129990.52</v>
      </c>
      <c r="V45" s="111">
        <v>1012796.7714285714</v>
      </c>
      <c r="W45" s="111">
        <v>-117193.74857142859</v>
      </c>
      <c r="X45" s="275">
        <v>-0.10371215200232706</v>
      </c>
      <c r="Z45" s="272">
        <v>890918</v>
      </c>
      <c r="AA45" s="111">
        <v>817426.08021978033</v>
      </c>
      <c r="AB45" s="111">
        <v>-73491.919780219672</v>
      </c>
      <c r="AC45" s="275">
        <v>-8.2490105464498045E-2</v>
      </c>
      <c r="AD45" s="276"/>
      <c r="AE45" s="272">
        <v>743996.33000000007</v>
      </c>
      <c r="AF45" s="111">
        <v>817426.08021978033</v>
      </c>
      <c r="AG45" s="111">
        <v>73429.750219780253</v>
      </c>
      <c r="AH45" s="275">
        <v>9.8696387682154621E-2</v>
      </c>
      <c r="AJ45" s="272">
        <v>0</v>
      </c>
      <c r="AK45" s="111">
        <v>197976.60342857143</v>
      </c>
      <c r="AL45" s="111">
        <v>197976.60342857143</v>
      </c>
      <c r="AM45" s="275" t="s">
        <v>363</v>
      </c>
      <c r="AN45" s="276"/>
      <c r="AO45" s="272">
        <v>0</v>
      </c>
      <c r="AP45" s="111">
        <v>197976.60342857143</v>
      </c>
      <c r="AQ45" s="111">
        <v>197976.60342857143</v>
      </c>
      <c r="AR45" s="275" t="s">
        <v>363</v>
      </c>
      <c r="AT45" s="272">
        <v>971203</v>
      </c>
      <c r="AU45" s="111">
        <v>964416.69848131866</v>
      </c>
      <c r="AV45" s="111">
        <v>-6786.3015186813427</v>
      </c>
      <c r="AW45" s="275">
        <v>-6.9875211656897094E-3</v>
      </c>
      <c r="AX45" s="276"/>
      <c r="AY45" s="272">
        <v>874205.75</v>
      </c>
      <c r="AZ45" s="111">
        <v>964416.69848131866</v>
      </c>
      <c r="BA45" s="111">
        <v>90210.948481318657</v>
      </c>
      <c r="BB45" s="275">
        <v>0.10319189559359299</v>
      </c>
      <c r="BD45" s="272">
        <v>5283406</v>
      </c>
      <c r="BE45" s="111">
        <v>5473725.6912285006</v>
      </c>
      <c r="BF45" s="111">
        <v>190319.69122850057</v>
      </c>
      <c r="BG45" s="275">
        <v>3.6022159044468767E-2</v>
      </c>
      <c r="BH45" s="276"/>
      <c r="BI45" s="272">
        <v>5466446.9700000007</v>
      </c>
      <c r="BJ45" s="111">
        <v>5473725.6912285006</v>
      </c>
      <c r="BK45" s="111">
        <v>7278.7212284998968</v>
      </c>
      <c r="BL45" s="275">
        <v>1.3315269074127497E-3</v>
      </c>
      <c r="BN45" s="272">
        <v>383213</v>
      </c>
      <c r="BO45" s="111">
        <v>332720.66279999999</v>
      </c>
      <c r="BP45" s="111">
        <v>-50492.337200000009</v>
      </c>
      <c r="BQ45" s="275">
        <v>-0.13176050186188884</v>
      </c>
      <c r="BR45" s="276"/>
      <c r="BS45" s="272">
        <v>334939.67000000004</v>
      </c>
      <c r="BT45" s="111">
        <v>332720.66279999999</v>
      </c>
      <c r="BU45" s="111">
        <v>-2219.0072000000509</v>
      </c>
      <c r="BV45" s="275">
        <v>-6.6250951999804941E-3</v>
      </c>
      <c r="BX45" s="272">
        <v>648536</v>
      </c>
      <c r="BY45" s="111">
        <v>450740.80457142851</v>
      </c>
      <c r="BZ45" s="111">
        <v>-197795.19542857149</v>
      </c>
      <c r="CA45" s="275">
        <v>-0.30498722573391684</v>
      </c>
      <c r="CB45" s="276"/>
      <c r="CC45" s="272">
        <v>643950.80000000005</v>
      </c>
      <c r="CD45" s="111">
        <v>450740.80457142851</v>
      </c>
      <c r="CE45" s="111">
        <v>-193209.99542857154</v>
      </c>
      <c r="CF45" s="275">
        <v>-0.30003844304343052</v>
      </c>
      <c r="CH45" s="272">
        <v>346257</v>
      </c>
      <c r="CI45" s="111">
        <v>338216.68571428576</v>
      </c>
      <c r="CJ45" s="111">
        <v>-8040.3142857142375</v>
      </c>
      <c r="CK45" s="275">
        <v>-2.3220654848029751E-2</v>
      </c>
      <c r="CL45" s="276"/>
      <c r="CM45" s="272">
        <v>337246.48</v>
      </c>
      <c r="CN45" s="111">
        <v>338216.68571428576</v>
      </c>
      <c r="CO45" s="111">
        <v>970.20571428578114</v>
      </c>
      <c r="CP45" s="275">
        <v>2.876844598306204E-3</v>
      </c>
      <c r="CR45" s="272">
        <v>570481</v>
      </c>
      <c r="CS45" s="111">
        <v>605697.80228571442</v>
      </c>
      <c r="CT45" s="111">
        <v>35216.802285714424</v>
      </c>
      <c r="CU45" s="275">
        <v>6.1731770708778076E-2</v>
      </c>
      <c r="CV45" s="276"/>
      <c r="CW45" s="272">
        <v>568727.15</v>
      </c>
      <c r="CX45" s="111">
        <v>605697.80228571442</v>
      </c>
      <c r="CY45" s="111">
        <v>36970.652285714401</v>
      </c>
      <c r="CZ45" s="275">
        <v>6.5005956346051705E-2</v>
      </c>
      <c r="DB45" s="272">
        <v>688251</v>
      </c>
      <c r="DC45" s="111">
        <v>110664.76571428571</v>
      </c>
      <c r="DD45" s="111">
        <v>-577586.23428571434</v>
      </c>
      <c r="DE45" s="275">
        <v>-0.83920871060952229</v>
      </c>
      <c r="DF45" s="276"/>
      <c r="DG45" s="272">
        <v>637725.62</v>
      </c>
      <c r="DH45" s="111">
        <v>110664.76571428571</v>
      </c>
      <c r="DI45" s="111">
        <v>-527060.85428571433</v>
      </c>
      <c r="DJ45" s="275">
        <v>-0.82646962542560909</v>
      </c>
      <c r="DL45" s="272">
        <v>0</v>
      </c>
      <c r="DM45" s="111">
        <v>158135.46600000001</v>
      </c>
      <c r="DN45" s="111">
        <v>158135.46600000001</v>
      </c>
      <c r="DO45" s="275" t="s">
        <v>363</v>
      </c>
      <c r="DP45" s="276"/>
      <c r="DQ45" s="272">
        <v>0</v>
      </c>
      <c r="DR45" s="111">
        <v>158135.46600000001</v>
      </c>
      <c r="DS45" s="111">
        <v>158135.46600000001</v>
      </c>
      <c r="DT45" s="275" t="s">
        <v>363</v>
      </c>
      <c r="DV45" s="272">
        <v>158556</v>
      </c>
      <c r="DW45" s="111">
        <v>0</v>
      </c>
      <c r="DX45" s="111">
        <v>-158556</v>
      </c>
      <c r="DY45" s="275">
        <v>-1</v>
      </c>
      <c r="DZ45" s="276"/>
      <c r="EA45" s="272">
        <v>133321.66</v>
      </c>
      <c r="EB45" s="111">
        <v>0</v>
      </c>
      <c r="EC45" s="111">
        <v>-133321.66</v>
      </c>
      <c r="ED45" s="275">
        <v>-1</v>
      </c>
      <c r="EF45" s="272">
        <v>200263</v>
      </c>
      <c r="EG45" s="111">
        <v>183006.9674285714</v>
      </c>
      <c r="EH45" s="111">
        <v>-17256.032571428601</v>
      </c>
      <c r="EI45" s="275">
        <v>-8.6166853444863009E-2</v>
      </c>
      <c r="EJ45" s="276"/>
      <c r="EK45" s="272">
        <v>190401.72</v>
      </c>
      <c r="EL45" s="111">
        <v>183006.9674285714</v>
      </c>
      <c r="EM45" s="111">
        <v>-7394.7525714286021</v>
      </c>
      <c r="EN45" s="275">
        <v>-3.8837635350293068E-2</v>
      </c>
      <c r="EP45" s="272">
        <v>0</v>
      </c>
      <c r="EQ45" s="111">
        <v>0</v>
      </c>
      <c r="ER45" s="111">
        <v>0</v>
      </c>
      <c r="ES45" s="275">
        <v>0</v>
      </c>
      <c r="ET45" s="276"/>
      <c r="EU45" s="272">
        <v>0</v>
      </c>
      <c r="EV45" s="111">
        <v>0</v>
      </c>
      <c r="EW45" s="111">
        <v>0</v>
      </c>
      <c r="EX45" s="275">
        <v>0</v>
      </c>
      <c r="EZ45" s="272">
        <v>0</v>
      </c>
      <c r="FA45" s="111">
        <v>46426.928571428572</v>
      </c>
      <c r="FB45" s="111">
        <v>46426.928571428572</v>
      </c>
      <c r="FC45" s="275" t="s">
        <v>363</v>
      </c>
      <c r="FD45" s="276"/>
      <c r="FE45" s="272">
        <v>0</v>
      </c>
      <c r="FF45" s="111">
        <v>46426.928571428572</v>
      </c>
      <c r="FG45" s="111">
        <v>46426.928571428572</v>
      </c>
      <c r="FH45" s="275" t="s">
        <v>363</v>
      </c>
    </row>
    <row r="46" spans="1:164" s="56" customFormat="1" outlineLevel="1">
      <c r="A46" s="119">
        <v>51200</v>
      </c>
      <c r="B46" s="74">
        <v>51200</v>
      </c>
      <c r="C46" s="68"/>
      <c r="D46" s="56" t="s">
        <v>57</v>
      </c>
      <c r="F46" s="274">
        <v>4316046.21</v>
      </c>
      <c r="G46" s="211">
        <v>3792950.5842343569</v>
      </c>
      <c r="H46" s="111">
        <v>-523095.62576564308</v>
      </c>
      <c r="I46" s="275">
        <v>-0.12119787423815444</v>
      </c>
      <c r="J46" s="276"/>
      <c r="K46" s="274">
        <v>3720039.44</v>
      </c>
      <c r="L46" s="211">
        <v>3792950.5842343569</v>
      </c>
      <c r="M46" s="111">
        <v>72911.144234356936</v>
      </c>
      <c r="N46" s="275">
        <v>1.9599562157963824E-2</v>
      </c>
      <c r="O46" s="75"/>
      <c r="P46" s="272">
        <v>12322.21</v>
      </c>
      <c r="Q46" s="111">
        <v>19049.124912714287</v>
      </c>
      <c r="R46" s="111">
        <v>6726.9149127142882</v>
      </c>
      <c r="S46" s="275">
        <v>0.5459178923841006</v>
      </c>
      <c r="T46" s="276"/>
      <c r="U46" s="272">
        <v>11444.310000000001</v>
      </c>
      <c r="V46" s="111">
        <v>19049.124912714287</v>
      </c>
      <c r="W46" s="111">
        <v>7604.814912714286</v>
      </c>
      <c r="X46" s="275">
        <v>0.6645061967662782</v>
      </c>
      <c r="Z46" s="272">
        <v>19105</v>
      </c>
      <c r="AA46" s="111">
        <v>16936.505569499997</v>
      </c>
      <c r="AB46" s="111">
        <v>-2168.4944305000026</v>
      </c>
      <c r="AC46" s="275">
        <v>-0.11350402672075387</v>
      </c>
      <c r="AD46" s="276"/>
      <c r="AE46" s="272">
        <v>11559.04</v>
      </c>
      <c r="AF46" s="111">
        <v>16936.505569499997</v>
      </c>
      <c r="AG46" s="111">
        <v>5377.4655694999965</v>
      </c>
      <c r="AH46" s="275">
        <v>0.46521731644669417</v>
      </c>
      <c r="AJ46" s="272">
        <v>0</v>
      </c>
      <c r="AK46" s="111">
        <v>40330.199389714297</v>
      </c>
      <c r="AL46" s="111">
        <v>40330.199389714297</v>
      </c>
      <c r="AM46" s="275" t="s">
        <v>363</v>
      </c>
      <c r="AN46" s="276"/>
      <c r="AO46" s="272">
        <v>0</v>
      </c>
      <c r="AP46" s="111">
        <v>40330.199389714297</v>
      </c>
      <c r="AQ46" s="111">
        <v>40330.199389714297</v>
      </c>
      <c r="AR46" s="275" t="s">
        <v>363</v>
      </c>
      <c r="AT46" s="272">
        <v>204369</v>
      </c>
      <c r="AU46" s="111">
        <v>211152.65796407146</v>
      </c>
      <c r="AV46" s="111">
        <v>6783.6579640714626</v>
      </c>
      <c r="AW46" s="275">
        <v>3.3193184700573287E-2</v>
      </c>
      <c r="AX46" s="276"/>
      <c r="AY46" s="272">
        <v>190722.02</v>
      </c>
      <c r="AZ46" s="111">
        <v>211152.65796407146</v>
      </c>
      <c r="BA46" s="111">
        <v>20430.637964071473</v>
      </c>
      <c r="BB46" s="275">
        <v>0.10712259635290919</v>
      </c>
      <c r="BD46" s="272">
        <v>3859434</v>
      </c>
      <c r="BE46" s="111">
        <v>3399126.6227856427</v>
      </c>
      <c r="BF46" s="111">
        <v>-460307.37721435726</v>
      </c>
      <c r="BG46" s="275">
        <v>-0.11926810439415657</v>
      </c>
      <c r="BH46" s="276"/>
      <c r="BI46" s="272">
        <v>3347716.81</v>
      </c>
      <c r="BJ46" s="111">
        <v>3399126.6227856427</v>
      </c>
      <c r="BK46" s="111">
        <v>51409.812785642687</v>
      </c>
      <c r="BL46" s="275">
        <v>1.5356679105017455E-2</v>
      </c>
      <c r="BN46" s="272">
        <v>15391</v>
      </c>
      <c r="BO46" s="111">
        <v>16661.682899785712</v>
      </c>
      <c r="BP46" s="111">
        <v>1270.6828997857119</v>
      </c>
      <c r="BQ46" s="275">
        <v>8.2560126033767264E-2</v>
      </c>
      <c r="BR46" s="276"/>
      <c r="BS46" s="272">
        <v>8130.5599999999995</v>
      </c>
      <c r="BT46" s="111">
        <v>16661.682899785712</v>
      </c>
      <c r="BU46" s="111">
        <v>8531.1228997857124</v>
      </c>
      <c r="BV46" s="275">
        <v>1.0492663358717866</v>
      </c>
      <c r="BX46" s="272">
        <v>68426</v>
      </c>
      <c r="BY46" s="111">
        <v>38749.181120999994</v>
      </c>
      <c r="BZ46" s="111">
        <v>-29676.818879000006</v>
      </c>
      <c r="CA46" s="275">
        <v>-0.43370676174261252</v>
      </c>
      <c r="CB46" s="276"/>
      <c r="CC46" s="272">
        <v>47312.86</v>
      </c>
      <c r="CD46" s="111">
        <v>38749.181120999994</v>
      </c>
      <c r="CE46" s="111">
        <v>-8563.6788790000064</v>
      </c>
      <c r="CF46" s="275">
        <v>-0.18100108255979466</v>
      </c>
      <c r="CH46" s="272">
        <v>25485</v>
      </c>
      <c r="CI46" s="111">
        <v>7158.2882414999995</v>
      </c>
      <c r="CJ46" s="111">
        <v>-18326.711758500001</v>
      </c>
      <c r="CK46" s="275">
        <v>-0.71911758911124202</v>
      </c>
      <c r="CL46" s="276"/>
      <c r="CM46" s="272">
        <v>10834.29</v>
      </c>
      <c r="CN46" s="111">
        <v>7158.2882414999995</v>
      </c>
      <c r="CO46" s="111">
        <v>-3676.0017585000014</v>
      </c>
      <c r="CP46" s="275">
        <v>-0.33929327703984302</v>
      </c>
      <c r="CR46" s="272">
        <v>46221</v>
      </c>
      <c r="CS46" s="111">
        <v>27147.998474999997</v>
      </c>
      <c r="CT46" s="111">
        <v>-19073.001525000003</v>
      </c>
      <c r="CU46" s="275">
        <v>-0.41264796358797956</v>
      </c>
      <c r="CV46" s="276"/>
      <c r="CW46" s="272">
        <v>29078.17</v>
      </c>
      <c r="CX46" s="111">
        <v>27147.998474999997</v>
      </c>
      <c r="CY46" s="111">
        <v>-1930.1715250000016</v>
      </c>
      <c r="CZ46" s="275">
        <v>-6.6378713825526223E-2</v>
      </c>
      <c r="DB46" s="272">
        <v>59610</v>
      </c>
      <c r="DC46" s="111">
        <v>6223.0645028571416</v>
      </c>
      <c r="DD46" s="111">
        <v>-53386.935497142855</v>
      </c>
      <c r="DE46" s="275">
        <v>-0.89560368222014519</v>
      </c>
      <c r="DF46" s="276"/>
      <c r="DG46" s="272">
        <v>50115.67</v>
      </c>
      <c r="DH46" s="111">
        <v>6223.0645028571416</v>
      </c>
      <c r="DI46" s="111">
        <v>-43892.605497142853</v>
      </c>
      <c r="DJ46" s="275">
        <v>-0.87582597413429486</v>
      </c>
      <c r="DL46" s="272">
        <v>0</v>
      </c>
      <c r="DM46" s="111">
        <v>9636.4724297142857</v>
      </c>
      <c r="DN46" s="111">
        <v>9636.4724297142857</v>
      </c>
      <c r="DO46" s="275" t="s">
        <v>363</v>
      </c>
      <c r="DP46" s="276"/>
      <c r="DQ46" s="272">
        <v>0</v>
      </c>
      <c r="DR46" s="111">
        <v>9636.4724297142857</v>
      </c>
      <c r="DS46" s="111">
        <v>9636.4724297142857</v>
      </c>
      <c r="DT46" s="275" t="s">
        <v>363</v>
      </c>
      <c r="DV46" s="272">
        <v>0</v>
      </c>
      <c r="DW46" s="111">
        <v>0</v>
      </c>
      <c r="DX46" s="111">
        <v>0</v>
      </c>
      <c r="DY46" s="275">
        <v>0</v>
      </c>
      <c r="DZ46" s="276"/>
      <c r="EA46" s="272">
        <v>7271.09</v>
      </c>
      <c r="EB46" s="111">
        <v>0</v>
      </c>
      <c r="EC46" s="111">
        <v>-7271.09</v>
      </c>
      <c r="ED46" s="275">
        <v>-1</v>
      </c>
      <c r="EF46" s="272">
        <v>5683</v>
      </c>
      <c r="EG46" s="111">
        <v>0</v>
      </c>
      <c r="EH46" s="111">
        <v>-5683</v>
      </c>
      <c r="EI46" s="275">
        <v>-1</v>
      </c>
      <c r="EJ46" s="276"/>
      <c r="EK46" s="272">
        <v>5854.62</v>
      </c>
      <c r="EL46" s="111">
        <v>0</v>
      </c>
      <c r="EM46" s="111">
        <v>-5854.62</v>
      </c>
      <c r="EN46" s="275">
        <v>-1</v>
      </c>
      <c r="EP46" s="272">
        <v>0</v>
      </c>
      <c r="EQ46" s="111">
        <v>0</v>
      </c>
      <c r="ER46" s="111">
        <v>0</v>
      </c>
      <c r="ES46" s="275">
        <v>0</v>
      </c>
      <c r="ET46" s="276"/>
      <c r="EU46" s="272">
        <v>0</v>
      </c>
      <c r="EV46" s="111">
        <v>0</v>
      </c>
      <c r="EW46" s="111">
        <v>0</v>
      </c>
      <c r="EX46" s="275">
        <v>0</v>
      </c>
      <c r="EZ46" s="272">
        <v>0</v>
      </c>
      <c r="FA46" s="111">
        <v>778.78594285714291</v>
      </c>
      <c r="FB46" s="111">
        <v>778.78594285714291</v>
      </c>
      <c r="FC46" s="275" t="s">
        <v>363</v>
      </c>
      <c r="FD46" s="276"/>
      <c r="FE46" s="272">
        <v>0</v>
      </c>
      <c r="FF46" s="111">
        <v>778.78594285714291</v>
      </c>
      <c r="FG46" s="111">
        <v>778.78594285714291</v>
      </c>
      <c r="FH46" s="275" t="s">
        <v>363</v>
      </c>
    </row>
    <row r="47" spans="1:164" s="56" customFormat="1" outlineLevel="1">
      <c r="A47" s="119">
        <v>51300</v>
      </c>
      <c r="B47" s="74">
        <v>51300</v>
      </c>
      <c r="C47" s="68"/>
      <c r="D47" s="56" t="s">
        <v>58</v>
      </c>
      <c r="F47" s="274">
        <v>932961</v>
      </c>
      <c r="G47" s="211">
        <v>924024.56537778571</v>
      </c>
      <c r="H47" s="111">
        <v>-8936.4346222142922</v>
      </c>
      <c r="I47" s="275">
        <v>-9.5785725472064664E-3</v>
      </c>
      <c r="J47" s="276"/>
      <c r="K47" s="274">
        <v>870556.78</v>
      </c>
      <c r="L47" s="211">
        <v>924024.56537778571</v>
      </c>
      <c r="M47" s="111">
        <v>53467.78537778568</v>
      </c>
      <c r="N47" s="275">
        <v>6.1417918516223233E-2</v>
      </c>
      <c r="O47" s="75"/>
      <c r="P47" s="272">
        <v>0</v>
      </c>
      <c r="Q47" s="111">
        <v>0</v>
      </c>
      <c r="R47" s="111">
        <v>0</v>
      </c>
      <c r="S47" s="275">
        <v>0</v>
      </c>
      <c r="T47" s="276"/>
      <c r="U47" s="272">
        <v>0</v>
      </c>
      <c r="V47" s="111">
        <v>0</v>
      </c>
      <c r="W47" s="111">
        <v>0</v>
      </c>
      <c r="X47" s="275">
        <v>0</v>
      </c>
      <c r="Z47" s="272">
        <v>0</v>
      </c>
      <c r="AA47" s="111">
        <v>0</v>
      </c>
      <c r="AB47" s="111">
        <v>0</v>
      </c>
      <c r="AC47" s="275">
        <v>0</v>
      </c>
      <c r="AD47" s="276"/>
      <c r="AE47" s="272">
        <v>0</v>
      </c>
      <c r="AF47" s="111">
        <v>0</v>
      </c>
      <c r="AG47" s="111">
        <v>0</v>
      </c>
      <c r="AH47" s="275">
        <v>0</v>
      </c>
      <c r="AJ47" s="272">
        <v>0</v>
      </c>
      <c r="AK47" s="111">
        <v>0</v>
      </c>
      <c r="AL47" s="111">
        <v>0</v>
      </c>
      <c r="AM47" s="275">
        <v>0</v>
      </c>
      <c r="AN47" s="276"/>
      <c r="AO47" s="272">
        <v>0</v>
      </c>
      <c r="AP47" s="111">
        <v>0</v>
      </c>
      <c r="AQ47" s="111">
        <v>0</v>
      </c>
      <c r="AR47" s="275">
        <v>0</v>
      </c>
      <c r="AT47" s="272">
        <v>83764</v>
      </c>
      <c r="AU47" s="111">
        <v>77883.095564857154</v>
      </c>
      <c r="AV47" s="111">
        <v>-5880.9044351428456</v>
      </c>
      <c r="AW47" s="275">
        <v>-7.0208018183740575E-2</v>
      </c>
      <c r="AX47" s="276"/>
      <c r="AY47" s="272">
        <v>79758.23000000001</v>
      </c>
      <c r="AZ47" s="111">
        <v>77883.095564857154</v>
      </c>
      <c r="BA47" s="111">
        <v>-1875.1344351428561</v>
      </c>
      <c r="BB47" s="275">
        <v>-2.3510231297044278E-2</v>
      </c>
      <c r="BD47" s="272">
        <v>849197</v>
      </c>
      <c r="BE47" s="111">
        <v>846141.46981292858</v>
      </c>
      <c r="BF47" s="111">
        <v>-3055.5301870714175</v>
      </c>
      <c r="BG47" s="275">
        <v>-3.5981405811271322E-3</v>
      </c>
      <c r="BH47" s="276"/>
      <c r="BI47" s="272">
        <v>790798.55</v>
      </c>
      <c r="BJ47" s="111">
        <v>846141.46981292858</v>
      </c>
      <c r="BK47" s="111">
        <v>55342.919812928536</v>
      </c>
      <c r="BL47" s="275">
        <v>6.9983587871941005E-2</v>
      </c>
      <c r="BN47" s="272">
        <v>0</v>
      </c>
      <c r="BO47" s="111">
        <v>0</v>
      </c>
      <c r="BP47" s="111">
        <v>0</v>
      </c>
      <c r="BQ47" s="275">
        <v>0</v>
      </c>
      <c r="BR47" s="276"/>
      <c r="BS47" s="272">
        <v>0</v>
      </c>
      <c r="BT47" s="111">
        <v>0</v>
      </c>
      <c r="BU47" s="111">
        <v>0</v>
      </c>
      <c r="BV47" s="275">
        <v>0</v>
      </c>
      <c r="BX47" s="272">
        <v>0</v>
      </c>
      <c r="BY47" s="111">
        <v>0</v>
      </c>
      <c r="BZ47" s="111">
        <v>0</v>
      </c>
      <c r="CA47" s="275">
        <v>0</v>
      </c>
      <c r="CB47" s="276"/>
      <c r="CC47" s="272">
        <v>0</v>
      </c>
      <c r="CD47" s="111">
        <v>0</v>
      </c>
      <c r="CE47" s="111">
        <v>0</v>
      </c>
      <c r="CF47" s="275">
        <v>0</v>
      </c>
      <c r="CH47" s="272">
        <v>0</v>
      </c>
      <c r="CI47" s="111">
        <v>0</v>
      </c>
      <c r="CJ47" s="111">
        <v>0</v>
      </c>
      <c r="CK47" s="275">
        <v>0</v>
      </c>
      <c r="CL47" s="276"/>
      <c r="CM47" s="272">
        <v>0</v>
      </c>
      <c r="CN47" s="111">
        <v>0</v>
      </c>
      <c r="CO47" s="111">
        <v>0</v>
      </c>
      <c r="CP47" s="275">
        <v>0</v>
      </c>
      <c r="CR47" s="272">
        <v>0</v>
      </c>
      <c r="CS47" s="111">
        <v>0</v>
      </c>
      <c r="CT47" s="111">
        <v>0</v>
      </c>
      <c r="CU47" s="275">
        <v>0</v>
      </c>
      <c r="CV47" s="276"/>
      <c r="CW47" s="272">
        <v>0</v>
      </c>
      <c r="CX47" s="111">
        <v>0</v>
      </c>
      <c r="CY47" s="111">
        <v>0</v>
      </c>
      <c r="CZ47" s="275">
        <v>0</v>
      </c>
      <c r="DB47" s="272">
        <v>0</v>
      </c>
      <c r="DC47" s="111">
        <v>0</v>
      </c>
      <c r="DD47" s="111">
        <v>0</v>
      </c>
      <c r="DE47" s="275">
        <v>0</v>
      </c>
      <c r="DF47" s="276"/>
      <c r="DG47" s="272">
        <v>0</v>
      </c>
      <c r="DH47" s="111">
        <v>0</v>
      </c>
      <c r="DI47" s="111">
        <v>0</v>
      </c>
      <c r="DJ47" s="275">
        <v>0</v>
      </c>
      <c r="DL47" s="272">
        <v>0</v>
      </c>
      <c r="DM47" s="111">
        <v>0</v>
      </c>
      <c r="DN47" s="111">
        <v>0</v>
      </c>
      <c r="DO47" s="275">
        <v>0</v>
      </c>
      <c r="DP47" s="276"/>
      <c r="DQ47" s="272">
        <v>0</v>
      </c>
      <c r="DR47" s="111">
        <v>0</v>
      </c>
      <c r="DS47" s="111">
        <v>0</v>
      </c>
      <c r="DT47" s="275">
        <v>0</v>
      </c>
      <c r="DV47" s="272">
        <v>0</v>
      </c>
      <c r="DW47" s="111">
        <v>0</v>
      </c>
      <c r="DX47" s="111">
        <v>0</v>
      </c>
      <c r="DY47" s="275">
        <v>0</v>
      </c>
      <c r="DZ47" s="276"/>
      <c r="EA47" s="272">
        <v>0</v>
      </c>
      <c r="EB47" s="111">
        <v>0</v>
      </c>
      <c r="EC47" s="111">
        <v>0</v>
      </c>
      <c r="ED47" s="275">
        <v>0</v>
      </c>
      <c r="EF47" s="272">
        <v>0</v>
      </c>
      <c r="EG47" s="111">
        <v>0</v>
      </c>
      <c r="EH47" s="111">
        <v>0</v>
      </c>
      <c r="EI47" s="275">
        <v>0</v>
      </c>
      <c r="EJ47" s="276"/>
      <c r="EK47" s="272">
        <v>0</v>
      </c>
      <c r="EL47" s="111">
        <v>0</v>
      </c>
      <c r="EM47" s="111">
        <v>0</v>
      </c>
      <c r="EN47" s="275">
        <v>0</v>
      </c>
      <c r="EP47" s="272">
        <v>0</v>
      </c>
      <c r="EQ47" s="111">
        <v>0</v>
      </c>
      <c r="ER47" s="111">
        <v>0</v>
      </c>
      <c r="ES47" s="275">
        <v>0</v>
      </c>
      <c r="ET47" s="276"/>
      <c r="EU47" s="272">
        <v>0</v>
      </c>
      <c r="EV47" s="111">
        <v>0</v>
      </c>
      <c r="EW47" s="111">
        <v>0</v>
      </c>
      <c r="EX47" s="275">
        <v>0</v>
      </c>
      <c r="EZ47" s="272">
        <v>0</v>
      </c>
      <c r="FA47" s="111">
        <v>0</v>
      </c>
      <c r="FB47" s="111">
        <v>0</v>
      </c>
      <c r="FC47" s="275">
        <v>0</v>
      </c>
      <c r="FD47" s="276"/>
      <c r="FE47" s="272">
        <v>0</v>
      </c>
      <c r="FF47" s="111">
        <v>0</v>
      </c>
      <c r="FG47" s="111">
        <v>0</v>
      </c>
      <c r="FH47" s="275">
        <v>0</v>
      </c>
    </row>
    <row r="48" spans="1:164" s="56" customFormat="1" outlineLevel="1">
      <c r="A48" s="119">
        <v>51400</v>
      </c>
      <c r="B48" s="74">
        <v>51400</v>
      </c>
      <c r="C48" s="68"/>
      <c r="D48" s="56" t="s">
        <v>59</v>
      </c>
      <c r="F48" s="274">
        <v>0</v>
      </c>
      <c r="G48" s="211">
        <v>0</v>
      </c>
      <c r="H48" s="111">
        <v>0</v>
      </c>
      <c r="I48" s="275">
        <v>0</v>
      </c>
      <c r="J48" s="276"/>
      <c r="K48" s="274">
        <v>17190.79</v>
      </c>
      <c r="L48" s="211">
        <v>0</v>
      </c>
      <c r="M48" s="111">
        <v>-17190.79</v>
      </c>
      <c r="N48" s="275">
        <v>-1</v>
      </c>
      <c r="O48" s="75"/>
      <c r="P48" s="272">
        <v>0</v>
      </c>
      <c r="Q48" s="111">
        <v>0</v>
      </c>
      <c r="R48" s="111">
        <v>0</v>
      </c>
      <c r="S48" s="275">
        <v>0</v>
      </c>
      <c r="T48" s="276"/>
      <c r="U48" s="272">
        <v>0</v>
      </c>
      <c r="V48" s="111">
        <v>0</v>
      </c>
      <c r="W48" s="111">
        <v>0</v>
      </c>
      <c r="X48" s="275">
        <v>0</v>
      </c>
      <c r="Z48" s="272">
        <v>0</v>
      </c>
      <c r="AA48" s="111">
        <v>0</v>
      </c>
      <c r="AB48" s="111">
        <v>0</v>
      </c>
      <c r="AC48" s="275">
        <v>0</v>
      </c>
      <c r="AD48" s="276"/>
      <c r="AE48" s="272">
        <v>0</v>
      </c>
      <c r="AF48" s="111">
        <v>0</v>
      </c>
      <c r="AG48" s="111">
        <v>0</v>
      </c>
      <c r="AH48" s="275">
        <v>0</v>
      </c>
      <c r="AJ48" s="272">
        <v>0</v>
      </c>
      <c r="AK48" s="111">
        <v>0</v>
      </c>
      <c r="AL48" s="111">
        <v>0</v>
      </c>
      <c r="AM48" s="275">
        <v>0</v>
      </c>
      <c r="AN48" s="276"/>
      <c r="AO48" s="272">
        <v>0</v>
      </c>
      <c r="AP48" s="111">
        <v>0</v>
      </c>
      <c r="AQ48" s="111">
        <v>0</v>
      </c>
      <c r="AR48" s="275">
        <v>0</v>
      </c>
      <c r="AT48" s="272">
        <v>0</v>
      </c>
      <c r="AU48" s="111">
        <v>0</v>
      </c>
      <c r="AV48" s="111">
        <v>0</v>
      </c>
      <c r="AW48" s="275">
        <v>0</v>
      </c>
      <c r="AX48" s="276"/>
      <c r="AY48" s="272">
        <v>0</v>
      </c>
      <c r="AZ48" s="111">
        <v>0</v>
      </c>
      <c r="BA48" s="111">
        <v>0</v>
      </c>
      <c r="BB48" s="275">
        <v>0</v>
      </c>
      <c r="BD48" s="272">
        <v>0</v>
      </c>
      <c r="BE48" s="111">
        <v>0</v>
      </c>
      <c r="BF48" s="111">
        <v>0</v>
      </c>
      <c r="BG48" s="275">
        <v>0</v>
      </c>
      <c r="BH48" s="276"/>
      <c r="BI48" s="272">
        <v>17190.79</v>
      </c>
      <c r="BJ48" s="111">
        <v>0</v>
      </c>
      <c r="BK48" s="111">
        <v>-17190.79</v>
      </c>
      <c r="BL48" s="275">
        <v>-1</v>
      </c>
      <c r="BN48" s="272">
        <v>0</v>
      </c>
      <c r="BO48" s="111">
        <v>0</v>
      </c>
      <c r="BP48" s="111">
        <v>0</v>
      </c>
      <c r="BQ48" s="275">
        <v>0</v>
      </c>
      <c r="BR48" s="276"/>
      <c r="BS48" s="272">
        <v>0</v>
      </c>
      <c r="BT48" s="111">
        <v>0</v>
      </c>
      <c r="BU48" s="111">
        <v>0</v>
      </c>
      <c r="BV48" s="275">
        <v>0</v>
      </c>
      <c r="BX48" s="272">
        <v>0</v>
      </c>
      <c r="BY48" s="111">
        <v>0</v>
      </c>
      <c r="BZ48" s="111">
        <v>0</v>
      </c>
      <c r="CA48" s="275">
        <v>0</v>
      </c>
      <c r="CB48" s="276"/>
      <c r="CC48" s="272">
        <v>0</v>
      </c>
      <c r="CD48" s="111">
        <v>0</v>
      </c>
      <c r="CE48" s="111">
        <v>0</v>
      </c>
      <c r="CF48" s="275">
        <v>0</v>
      </c>
      <c r="CH48" s="272">
        <v>0</v>
      </c>
      <c r="CI48" s="111">
        <v>0</v>
      </c>
      <c r="CJ48" s="111">
        <v>0</v>
      </c>
      <c r="CK48" s="275">
        <v>0</v>
      </c>
      <c r="CL48" s="276"/>
      <c r="CM48" s="272">
        <v>0</v>
      </c>
      <c r="CN48" s="111">
        <v>0</v>
      </c>
      <c r="CO48" s="111">
        <v>0</v>
      </c>
      <c r="CP48" s="275">
        <v>0</v>
      </c>
      <c r="CR48" s="272">
        <v>0</v>
      </c>
      <c r="CS48" s="111">
        <v>0</v>
      </c>
      <c r="CT48" s="111">
        <v>0</v>
      </c>
      <c r="CU48" s="275">
        <v>0</v>
      </c>
      <c r="CV48" s="276"/>
      <c r="CW48" s="272">
        <v>0</v>
      </c>
      <c r="CX48" s="111">
        <v>0</v>
      </c>
      <c r="CY48" s="111">
        <v>0</v>
      </c>
      <c r="CZ48" s="275">
        <v>0</v>
      </c>
      <c r="DB48" s="272">
        <v>0</v>
      </c>
      <c r="DC48" s="111">
        <v>0</v>
      </c>
      <c r="DD48" s="111">
        <v>0</v>
      </c>
      <c r="DE48" s="275">
        <v>0</v>
      </c>
      <c r="DF48" s="276"/>
      <c r="DG48" s="272">
        <v>0</v>
      </c>
      <c r="DH48" s="111">
        <v>0</v>
      </c>
      <c r="DI48" s="111">
        <v>0</v>
      </c>
      <c r="DJ48" s="275">
        <v>0</v>
      </c>
      <c r="DL48" s="272">
        <v>0</v>
      </c>
      <c r="DM48" s="111">
        <v>0</v>
      </c>
      <c r="DN48" s="111">
        <v>0</v>
      </c>
      <c r="DO48" s="275">
        <v>0</v>
      </c>
      <c r="DP48" s="276"/>
      <c r="DQ48" s="272">
        <v>0</v>
      </c>
      <c r="DR48" s="111">
        <v>0</v>
      </c>
      <c r="DS48" s="111">
        <v>0</v>
      </c>
      <c r="DT48" s="275">
        <v>0</v>
      </c>
      <c r="DV48" s="272">
        <v>0</v>
      </c>
      <c r="DW48" s="111">
        <v>0</v>
      </c>
      <c r="DX48" s="111">
        <v>0</v>
      </c>
      <c r="DY48" s="275">
        <v>0</v>
      </c>
      <c r="DZ48" s="276"/>
      <c r="EA48" s="272">
        <v>0</v>
      </c>
      <c r="EB48" s="111">
        <v>0</v>
      </c>
      <c r="EC48" s="111">
        <v>0</v>
      </c>
      <c r="ED48" s="275">
        <v>0</v>
      </c>
      <c r="EF48" s="272">
        <v>0</v>
      </c>
      <c r="EG48" s="111">
        <v>0</v>
      </c>
      <c r="EH48" s="111">
        <v>0</v>
      </c>
      <c r="EI48" s="275">
        <v>0</v>
      </c>
      <c r="EJ48" s="276"/>
      <c r="EK48" s="272">
        <v>0</v>
      </c>
      <c r="EL48" s="111">
        <v>0</v>
      </c>
      <c r="EM48" s="111">
        <v>0</v>
      </c>
      <c r="EN48" s="275">
        <v>0</v>
      </c>
      <c r="EP48" s="272">
        <v>0</v>
      </c>
      <c r="EQ48" s="111">
        <v>0</v>
      </c>
      <c r="ER48" s="111">
        <v>0</v>
      </c>
      <c r="ES48" s="275">
        <v>0</v>
      </c>
      <c r="ET48" s="276"/>
      <c r="EU48" s="272">
        <v>0</v>
      </c>
      <c r="EV48" s="111">
        <v>0</v>
      </c>
      <c r="EW48" s="111">
        <v>0</v>
      </c>
      <c r="EX48" s="275">
        <v>0</v>
      </c>
      <c r="EZ48" s="272">
        <v>0</v>
      </c>
      <c r="FA48" s="111">
        <v>0</v>
      </c>
      <c r="FB48" s="111">
        <v>0</v>
      </c>
      <c r="FC48" s="275">
        <v>0</v>
      </c>
      <c r="FD48" s="276"/>
      <c r="FE48" s="272">
        <v>0</v>
      </c>
      <c r="FF48" s="111">
        <v>0</v>
      </c>
      <c r="FG48" s="111">
        <v>0</v>
      </c>
      <c r="FH48" s="275">
        <v>0</v>
      </c>
    </row>
    <row r="49" spans="1:164" s="56" customFormat="1" outlineLevel="1">
      <c r="A49" s="119">
        <v>51500</v>
      </c>
      <c r="B49" s="74">
        <v>51500</v>
      </c>
      <c r="C49" s="68"/>
      <c r="D49" s="56" t="s">
        <v>60</v>
      </c>
      <c r="F49" s="274">
        <v>1289440.47</v>
      </c>
      <c r="G49" s="211">
        <v>1183995.8173779007</v>
      </c>
      <c r="H49" s="111">
        <v>-105444.65262209927</v>
      </c>
      <c r="I49" s="275">
        <v>-8.1775510444541316E-2</v>
      </c>
      <c r="J49" s="276"/>
      <c r="K49" s="274">
        <v>1165014.2400000002</v>
      </c>
      <c r="L49" s="211">
        <v>1183995.8173779007</v>
      </c>
      <c r="M49" s="111">
        <v>18981.577377900481</v>
      </c>
      <c r="N49" s="275">
        <v>1.6293000313799148E-2</v>
      </c>
      <c r="O49" s="75"/>
      <c r="P49" s="272">
        <v>107790.46999999999</v>
      </c>
      <c r="Q49" s="111">
        <v>80009.921511554785</v>
      </c>
      <c r="R49" s="111">
        <v>-27780.548488445202</v>
      </c>
      <c r="S49" s="275">
        <v>-0.25772731567498691</v>
      </c>
      <c r="T49" s="276"/>
      <c r="U49" s="272">
        <v>83733.94</v>
      </c>
      <c r="V49" s="111">
        <v>80009.921511554785</v>
      </c>
      <c r="W49" s="111">
        <v>-3724.0184884452174</v>
      </c>
      <c r="X49" s="275">
        <v>-4.4474420867395198E-2</v>
      </c>
      <c r="Z49" s="272">
        <v>70480</v>
      </c>
      <c r="AA49" s="111">
        <v>64699.439423849828</v>
      </c>
      <c r="AB49" s="111">
        <v>-5780.560576150172</v>
      </c>
      <c r="AC49" s="275">
        <v>-8.2017034281358855E-2</v>
      </c>
      <c r="AD49" s="276"/>
      <c r="AE49" s="272">
        <v>56515.33</v>
      </c>
      <c r="AF49" s="111">
        <v>64699.439423849828</v>
      </c>
      <c r="AG49" s="111">
        <v>8184.1094238498263</v>
      </c>
      <c r="AH49" s="275">
        <v>0.14481220270411277</v>
      </c>
      <c r="AJ49" s="272">
        <v>0</v>
      </c>
      <c r="AK49" s="111">
        <v>18482.077732253143</v>
      </c>
      <c r="AL49" s="111">
        <v>18482.077732253143</v>
      </c>
      <c r="AM49" s="275" t="s">
        <v>363</v>
      </c>
      <c r="AN49" s="276"/>
      <c r="AO49" s="272">
        <v>0</v>
      </c>
      <c r="AP49" s="111">
        <v>18482.077732253143</v>
      </c>
      <c r="AQ49" s="111">
        <v>18482.077732253143</v>
      </c>
      <c r="AR49" s="275" t="s">
        <v>363</v>
      </c>
      <c r="AT49" s="272">
        <v>97630</v>
      </c>
      <c r="AU49" s="111">
        <v>97182.02993924066</v>
      </c>
      <c r="AV49" s="111">
        <v>-447.97006075934041</v>
      </c>
      <c r="AW49" s="275">
        <v>-4.5884467966745921E-3</v>
      </c>
      <c r="AX49" s="276"/>
      <c r="AY49" s="272">
        <v>85942.69</v>
      </c>
      <c r="AZ49" s="111">
        <v>97182.02993924066</v>
      </c>
      <c r="BA49" s="111">
        <v>11239.339939240657</v>
      </c>
      <c r="BB49" s="275">
        <v>0.13077714857704195</v>
      </c>
      <c r="BD49" s="272">
        <v>764389</v>
      </c>
      <c r="BE49" s="111">
        <v>743503.0244627709</v>
      </c>
      <c r="BF49" s="111">
        <v>-20885.975537229097</v>
      </c>
      <c r="BG49" s="275">
        <v>-2.7323752091185375E-2</v>
      </c>
      <c r="BH49" s="276"/>
      <c r="BI49" s="272">
        <v>716927.87</v>
      </c>
      <c r="BJ49" s="111">
        <v>743503.0244627709</v>
      </c>
      <c r="BK49" s="111">
        <v>26575.154462770908</v>
      </c>
      <c r="BL49" s="275">
        <v>3.7068100676252005E-2</v>
      </c>
      <c r="BN49" s="272">
        <v>30862</v>
      </c>
      <c r="BO49" s="111">
        <v>27092.957476194319</v>
      </c>
      <c r="BP49" s="111">
        <v>-3769.0425238056814</v>
      </c>
      <c r="BQ49" s="275">
        <v>-0.12212567311923017</v>
      </c>
      <c r="BR49" s="276"/>
      <c r="BS49" s="272">
        <v>25582.42</v>
      </c>
      <c r="BT49" s="111">
        <v>27092.957476194319</v>
      </c>
      <c r="BU49" s="111">
        <v>1510.5374761943203</v>
      </c>
      <c r="BV49" s="275">
        <v>5.9045918102912875E-2</v>
      </c>
      <c r="BX49" s="272">
        <v>55503</v>
      </c>
      <c r="BY49" s="111">
        <v>37273.568999781215</v>
      </c>
      <c r="BZ49" s="111">
        <v>-18229.431000218785</v>
      </c>
      <c r="CA49" s="275">
        <v>-0.32844046268163496</v>
      </c>
      <c r="CB49" s="276"/>
      <c r="CC49" s="272">
        <v>51431.58</v>
      </c>
      <c r="CD49" s="111">
        <v>37273.568999781215</v>
      </c>
      <c r="CE49" s="111">
        <v>-14158.011000218787</v>
      </c>
      <c r="CF49" s="275">
        <v>-0.27527855454214678</v>
      </c>
      <c r="CH49" s="272">
        <v>28808</v>
      </c>
      <c r="CI49" s="111">
        <v>26783.28200136761</v>
      </c>
      <c r="CJ49" s="111">
        <v>-2024.7179986323899</v>
      </c>
      <c r="CK49" s="275">
        <v>-7.028318517885275E-2</v>
      </c>
      <c r="CL49" s="276"/>
      <c r="CM49" s="272">
        <v>25653.75</v>
      </c>
      <c r="CN49" s="111">
        <v>26783.28200136761</v>
      </c>
      <c r="CO49" s="111">
        <v>1129.5320013676101</v>
      </c>
      <c r="CP49" s="275">
        <v>4.4029898216346931E-2</v>
      </c>
      <c r="CR49" s="272">
        <v>47786</v>
      </c>
      <c r="CS49" s="111">
        <v>49046.390252775003</v>
      </c>
      <c r="CT49" s="111">
        <v>1260.3902527750033</v>
      </c>
      <c r="CU49" s="275">
        <v>2.6375722026848937E-2</v>
      </c>
      <c r="CV49" s="276"/>
      <c r="CW49" s="272">
        <v>43938.83</v>
      </c>
      <c r="CX49" s="111">
        <v>49046.390252775003</v>
      </c>
      <c r="CY49" s="111">
        <v>5107.5602527750016</v>
      </c>
      <c r="CZ49" s="275">
        <v>0.11624251835506319</v>
      </c>
      <c r="DB49" s="272">
        <v>57938</v>
      </c>
      <c r="DC49" s="111">
        <v>9064.1300784685718</v>
      </c>
      <c r="DD49" s="111">
        <v>-48873.869921531426</v>
      </c>
      <c r="DE49" s="275">
        <v>-0.84355466052558647</v>
      </c>
      <c r="DF49" s="276"/>
      <c r="DG49" s="272">
        <v>50318.38</v>
      </c>
      <c r="DH49" s="111">
        <v>9064.1300784685718</v>
      </c>
      <c r="DI49" s="111">
        <v>-41254.249921531424</v>
      </c>
      <c r="DJ49" s="275">
        <v>-0.81986442968814632</v>
      </c>
      <c r="DL49" s="272">
        <v>0</v>
      </c>
      <c r="DM49" s="111">
        <v>13009.600939587428</v>
      </c>
      <c r="DN49" s="111">
        <v>13009.600939587428</v>
      </c>
      <c r="DO49" s="275" t="s">
        <v>363</v>
      </c>
      <c r="DP49" s="276"/>
      <c r="DQ49" s="272">
        <v>0</v>
      </c>
      <c r="DR49" s="111">
        <v>13009.600939587428</v>
      </c>
      <c r="DS49" s="111">
        <v>13009.600939587428</v>
      </c>
      <c r="DT49" s="275" t="s">
        <v>363</v>
      </c>
      <c r="DV49" s="272">
        <v>12293</v>
      </c>
      <c r="DW49" s="111">
        <v>0</v>
      </c>
      <c r="DX49" s="111">
        <v>-12293</v>
      </c>
      <c r="DY49" s="275">
        <v>-1</v>
      </c>
      <c r="DZ49" s="276"/>
      <c r="EA49" s="272">
        <v>10259.84</v>
      </c>
      <c r="EB49" s="111">
        <v>0</v>
      </c>
      <c r="EC49" s="111">
        <v>-10259.84</v>
      </c>
      <c r="ED49" s="275">
        <v>-1</v>
      </c>
      <c r="EF49" s="272">
        <v>15961</v>
      </c>
      <c r="EG49" s="111">
        <v>14188.463436857144</v>
      </c>
      <c r="EH49" s="111">
        <v>-1772.5365631428558</v>
      </c>
      <c r="EI49" s="275">
        <v>-0.11105422988176529</v>
      </c>
      <c r="EJ49" s="276"/>
      <c r="EK49" s="272">
        <v>14709.61</v>
      </c>
      <c r="EL49" s="111">
        <v>14188.463436857144</v>
      </c>
      <c r="EM49" s="111">
        <v>-521.14656314285639</v>
      </c>
      <c r="EN49" s="275">
        <v>-3.5428985754405208E-2</v>
      </c>
      <c r="EP49" s="272">
        <v>0</v>
      </c>
      <c r="EQ49" s="111">
        <v>0</v>
      </c>
      <c r="ER49" s="111">
        <v>0</v>
      </c>
      <c r="ES49" s="275">
        <v>0</v>
      </c>
      <c r="ET49" s="276"/>
      <c r="EU49" s="272">
        <v>0</v>
      </c>
      <c r="EV49" s="111">
        <v>0</v>
      </c>
      <c r="EW49" s="111">
        <v>0</v>
      </c>
      <c r="EX49" s="275">
        <v>0</v>
      </c>
      <c r="EZ49" s="272">
        <v>0</v>
      </c>
      <c r="FA49" s="111">
        <v>3660.9311232</v>
      </c>
      <c r="FB49" s="111">
        <v>3660.9311232</v>
      </c>
      <c r="FC49" s="275" t="s">
        <v>363</v>
      </c>
      <c r="FD49" s="276"/>
      <c r="FE49" s="272">
        <v>0</v>
      </c>
      <c r="FF49" s="111">
        <v>3660.9311232</v>
      </c>
      <c r="FG49" s="111">
        <v>3660.9311232</v>
      </c>
      <c r="FH49" s="275" t="s">
        <v>363</v>
      </c>
    </row>
    <row r="50" spans="1:164" s="56" customFormat="1" outlineLevel="1">
      <c r="A50" s="119">
        <v>51600</v>
      </c>
      <c r="B50" s="74">
        <v>51600</v>
      </c>
      <c r="C50" s="68"/>
      <c r="D50" s="56" t="s">
        <v>61</v>
      </c>
      <c r="F50" s="274">
        <v>0</v>
      </c>
      <c r="G50" s="211">
        <v>0</v>
      </c>
      <c r="H50" s="111">
        <v>0</v>
      </c>
      <c r="I50" s="275">
        <v>0</v>
      </c>
      <c r="J50" s="276"/>
      <c r="K50" s="274">
        <v>0</v>
      </c>
      <c r="L50" s="211">
        <v>0</v>
      </c>
      <c r="M50" s="111">
        <v>0</v>
      </c>
      <c r="N50" s="275">
        <v>0</v>
      </c>
      <c r="O50" s="75"/>
      <c r="P50" s="272">
        <v>0</v>
      </c>
      <c r="Q50" s="111">
        <v>0</v>
      </c>
      <c r="R50" s="111">
        <v>0</v>
      </c>
      <c r="S50" s="275">
        <v>0</v>
      </c>
      <c r="T50" s="276"/>
      <c r="U50" s="272">
        <v>0</v>
      </c>
      <c r="V50" s="111">
        <v>0</v>
      </c>
      <c r="W50" s="111">
        <v>0</v>
      </c>
      <c r="X50" s="275">
        <v>0</v>
      </c>
      <c r="Z50" s="272">
        <v>0</v>
      </c>
      <c r="AA50" s="111">
        <v>0</v>
      </c>
      <c r="AB50" s="111">
        <v>0</v>
      </c>
      <c r="AC50" s="275">
        <v>0</v>
      </c>
      <c r="AD50" s="276"/>
      <c r="AE50" s="272">
        <v>0</v>
      </c>
      <c r="AF50" s="111">
        <v>0</v>
      </c>
      <c r="AG50" s="111">
        <v>0</v>
      </c>
      <c r="AH50" s="275">
        <v>0</v>
      </c>
      <c r="AJ50" s="272">
        <v>0</v>
      </c>
      <c r="AK50" s="111">
        <v>0</v>
      </c>
      <c r="AL50" s="111">
        <v>0</v>
      </c>
      <c r="AM50" s="275">
        <v>0</v>
      </c>
      <c r="AN50" s="276"/>
      <c r="AO50" s="272">
        <v>0</v>
      </c>
      <c r="AP50" s="111">
        <v>0</v>
      </c>
      <c r="AQ50" s="111">
        <v>0</v>
      </c>
      <c r="AR50" s="275">
        <v>0</v>
      </c>
      <c r="AT50" s="272">
        <v>0</v>
      </c>
      <c r="AU50" s="111">
        <v>0</v>
      </c>
      <c r="AV50" s="111">
        <v>0</v>
      </c>
      <c r="AW50" s="275">
        <v>0</v>
      </c>
      <c r="AX50" s="276"/>
      <c r="AY50" s="272">
        <v>0</v>
      </c>
      <c r="AZ50" s="111">
        <v>0</v>
      </c>
      <c r="BA50" s="111">
        <v>0</v>
      </c>
      <c r="BB50" s="275">
        <v>0</v>
      </c>
      <c r="BD50" s="272">
        <v>0</v>
      </c>
      <c r="BE50" s="111">
        <v>0</v>
      </c>
      <c r="BF50" s="111">
        <v>0</v>
      </c>
      <c r="BG50" s="275">
        <v>0</v>
      </c>
      <c r="BH50" s="276"/>
      <c r="BI50" s="272">
        <v>0</v>
      </c>
      <c r="BJ50" s="111">
        <v>0</v>
      </c>
      <c r="BK50" s="111">
        <v>0</v>
      </c>
      <c r="BL50" s="275">
        <v>0</v>
      </c>
      <c r="BN50" s="272">
        <v>0</v>
      </c>
      <c r="BO50" s="111">
        <v>0</v>
      </c>
      <c r="BP50" s="111">
        <v>0</v>
      </c>
      <c r="BQ50" s="275">
        <v>0</v>
      </c>
      <c r="BR50" s="276"/>
      <c r="BS50" s="272">
        <v>0</v>
      </c>
      <c r="BT50" s="111">
        <v>0</v>
      </c>
      <c r="BU50" s="111">
        <v>0</v>
      </c>
      <c r="BV50" s="275">
        <v>0</v>
      </c>
      <c r="BX50" s="272">
        <v>0</v>
      </c>
      <c r="BY50" s="111">
        <v>0</v>
      </c>
      <c r="BZ50" s="111">
        <v>0</v>
      </c>
      <c r="CA50" s="275">
        <v>0</v>
      </c>
      <c r="CB50" s="276"/>
      <c r="CC50" s="272">
        <v>0</v>
      </c>
      <c r="CD50" s="111">
        <v>0</v>
      </c>
      <c r="CE50" s="111">
        <v>0</v>
      </c>
      <c r="CF50" s="275">
        <v>0</v>
      </c>
      <c r="CH50" s="272">
        <v>0</v>
      </c>
      <c r="CI50" s="111">
        <v>0</v>
      </c>
      <c r="CJ50" s="111">
        <v>0</v>
      </c>
      <c r="CK50" s="275">
        <v>0</v>
      </c>
      <c r="CL50" s="276"/>
      <c r="CM50" s="272">
        <v>0</v>
      </c>
      <c r="CN50" s="111">
        <v>0</v>
      </c>
      <c r="CO50" s="111">
        <v>0</v>
      </c>
      <c r="CP50" s="275">
        <v>0</v>
      </c>
      <c r="CR50" s="272">
        <v>0</v>
      </c>
      <c r="CS50" s="111">
        <v>0</v>
      </c>
      <c r="CT50" s="111">
        <v>0</v>
      </c>
      <c r="CU50" s="275">
        <v>0</v>
      </c>
      <c r="CV50" s="276"/>
      <c r="CW50" s="272">
        <v>0</v>
      </c>
      <c r="CX50" s="111">
        <v>0</v>
      </c>
      <c r="CY50" s="111">
        <v>0</v>
      </c>
      <c r="CZ50" s="275">
        <v>0</v>
      </c>
      <c r="DB50" s="272">
        <v>0</v>
      </c>
      <c r="DC50" s="111">
        <v>0</v>
      </c>
      <c r="DD50" s="111">
        <v>0</v>
      </c>
      <c r="DE50" s="275">
        <v>0</v>
      </c>
      <c r="DF50" s="276"/>
      <c r="DG50" s="272">
        <v>0</v>
      </c>
      <c r="DH50" s="111">
        <v>0</v>
      </c>
      <c r="DI50" s="111">
        <v>0</v>
      </c>
      <c r="DJ50" s="275">
        <v>0</v>
      </c>
      <c r="DL50" s="272">
        <v>0</v>
      </c>
      <c r="DM50" s="111">
        <v>0</v>
      </c>
      <c r="DN50" s="111">
        <v>0</v>
      </c>
      <c r="DO50" s="275">
        <v>0</v>
      </c>
      <c r="DP50" s="276"/>
      <c r="DQ50" s="272">
        <v>0</v>
      </c>
      <c r="DR50" s="111">
        <v>0</v>
      </c>
      <c r="DS50" s="111">
        <v>0</v>
      </c>
      <c r="DT50" s="275">
        <v>0</v>
      </c>
      <c r="DV50" s="272">
        <v>0</v>
      </c>
      <c r="DW50" s="111">
        <v>0</v>
      </c>
      <c r="DX50" s="111">
        <v>0</v>
      </c>
      <c r="DY50" s="275">
        <v>0</v>
      </c>
      <c r="DZ50" s="276"/>
      <c r="EA50" s="272">
        <v>0</v>
      </c>
      <c r="EB50" s="111">
        <v>0</v>
      </c>
      <c r="EC50" s="111">
        <v>0</v>
      </c>
      <c r="ED50" s="275">
        <v>0</v>
      </c>
      <c r="EF50" s="272">
        <v>0</v>
      </c>
      <c r="EG50" s="111">
        <v>0</v>
      </c>
      <c r="EH50" s="111">
        <v>0</v>
      </c>
      <c r="EI50" s="275">
        <v>0</v>
      </c>
      <c r="EJ50" s="276"/>
      <c r="EK50" s="272">
        <v>0</v>
      </c>
      <c r="EL50" s="111">
        <v>0</v>
      </c>
      <c r="EM50" s="111">
        <v>0</v>
      </c>
      <c r="EN50" s="275">
        <v>0</v>
      </c>
      <c r="EP50" s="272">
        <v>0</v>
      </c>
      <c r="EQ50" s="111">
        <v>0</v>
      </c>
      <c r="ER50" s="111">
        <v>0</v>
      </c>
      <c r="ES50" s="275">
        <v>0</v>
      </c>
      <c r="ET50" s="276"/>
      <c r="EU50" s="272">
        <v>0</v>
      </c>
      <c r="EV50" s="111">
        <v>0</v>
      </c>
      <c r="EW50" s="111">
        <v>0</v>
      </c>
      <c r="EX50" s="275">
        <v>0</v>
      </c>
      <c r="EZ50" s="272">
        <v>0</v>
      </c>
      <c r="FA50" s="111">
        <v>0</v>
      </c>
      <c r="FB50" s="111">
        <v>0</v>
      </c>
      <c r="FC50" s="275">
        <v>0</v>
      </c>
      <c r="FD50" s="276"/>
      <c r="FE50" s="272">
        <v>0</v>
      </c>
      <c r="FF50" s="111">
        <v>0</v>
      </c>
      <c r="FG50" s="111">
        <v>0</v>
      </c>
      <c r="FH50" s="275">
        <v>0</v>
      </c>
    </row>
    <row r="51" spans="1:164" s="56" customFormat="1" outlineLevel="1">
      <c r="A51" s="119">
        <v>51650</v>
      </c>
      <c r="B51" s="74">
        <v>51650</v>
      </c>
      <c r="C51" s="68"/>
      <c r="D51" s="56" t="s">
        <v>236</v>
      </c>
      <c r="F51" s="274">
        <v>1098976.5899999999</v>
      </c>
      <c r="G51" s="211">
        <v>1012718.6099753694</v>
      </c>
      <c r="H51" s="111">
        <v>-86257.980024630437</v>
      </c>
      <c r="I51" s="275">
        <v>-7.8489369846022339E-2</v>
      </c>
      <c r="J51" s="276"/>
      <c r="K51" s="274">
        <v>1023263.2999999999</v>
      </c>
      <c r="L51" s="211">
        <v>1012718.6099753694</v>
      </c>
      <c r="M51" s="111">
        <v>-10544.690024630516</v>
      </c>
      <c r="N51" s="275">
        <v>-1.0304962588446704E-2</v>
      </c>
      <c r="O51" s="75"/>
      <c r="P51" s="272">
        <v>91867.59</v>
      </c>
      <c r="Q51" s="111">
        <v>68434.411160862059</v>
      </c>
      <c r="R51" s="111">
        <v>-23433.178839137938</v>
      </c>
      <c r="S51" s="275">
        <v>-0.25507558039933276</v>
      </c>
      <c r="T51" s="276"/>
      <c r="U51" s="272">
        <v>72077.239999999991</v>
      </c>
      <c r="V51" s="111">
        <v>68434.411160862059</v>
      </c>
      <c r="W51" s="111">
        <v>-3642.8288391379319</v>
      </c>
      <c r="X51" s="275">
        <v>-5.0540626127442347E-2</v>
      </c>
      <c r="Z51" s="272">
        <v>60069</v>
      </c>
      <c r="AA51" s="111">
        <v>55338.767110156594</v>
      </c>
      <c r="AB51" s="111">
        <v>-4730.2328898434062</v>
      </c>
      <c r="AC51" s="275">
        <v>-7.8746656176120894E-2</v>
      </c>
      <c r="AD51" s="276"/>
      <c r="AE51" s="272">
        <v>50444.04</v>
      </c>
      <c r="AF51" s="111">
        <v>55338.767110156594</v>
      </c>
      <c r="AG51" s="111">
        <v>4894.727110156593</v>
      </c>
      <c r="AH51" s="275">
        <v>9.7032813195703449E-2</v>
      </c>
      <c r="AJ51" s="272">
        <v>0</v>
      </c>
      <c r="AK51" s="111">
        <v>15807.947589367886</v>
      </c>
      <c r="AL51" s="111">
        <v>15807.947589367886</v>
      </c>
      <c r="AM51" s="275" t="s">
        <v>363</v>
      </c>
      <c r="AN51" s="276"/>
      <c r="AO51" s="272">
        <v>0</v>
      </c>
      <c r="AP51" s="111">
        <v>15807.947589367886</v>
      </c>
      <c r="AQ51" s="111">
        <v>15807.947589367886</v>
      </c>
      <c r="AR51" s="275" t="s">
        <v>363</v>
      </c>
      <c r="AT51" s="272">
        <v>83208</v>
      </c>
      <c r="AU51" s="111">
        <v>83122.262738469028</v>
      </c>
      <c r="AV51" s="111">
        <v>-85.737261530972319</v>
      </c>
      <c r="AW51" s="275">
        <v>-1.0303968552419517E-3</v>
      </c>
      <c r="AX51" s="276"/>
      <c r="AY51" s="272">
        <v>73124.01999999999</v>
      </c>
      <c r="AZ51" s="111">
        <v>83122.262738469028</v>
      </c>
      <c r="BA51" s="111">
        <v>9998.2427384690382</v>
      </c>
      <c r="BB51" s="275">
        <v>0.13672993824011645</v>
      </c>
      <c r="BD51" s="272">
        <v>651479</v>
      </c>
      <c r="BE51" s="111">
        <v>635950.77127178363</v>
      </c>
      <c r="BF51" s="111">
        <v>-15528.228728216374</v>
      </c>
      <c r="BG51" s="275">
        <v>-2.3835348074483405E-2</v>
      </c>
      <c r="BH51" s="276"/>
      <c r="BI51" s="272">
        <v>639191.66999999993</v>
      </c>
      <c r="BJ51" s="111">
        <v>635950.77127178363</v>
      </c>
      <c r="BK51" s="111">
        <v>-3240.8987282162998</v>
      </c>
      <c r="BL51" s="275">
        <v>-5.0703081412439245E-3</v>
      </c>
      <c r="BN51" s="272">
        <v>26303</v>
      </c>
      <c r="BO51" s="111">
        <v>23173.177336192395</v>
      </c>
      <c r="BP51" s="111">
        <v>-3129.8226638076048</v>
      </c>
      <c r="BQ51" s="275">
        <v>-0.11899109089486389</v>
      </c>
      <c r="BR51" s="276"/>
      <c r="BS51" s="272">
        <v>22156.400000000001</v>
      </c>
      <c r="BT51" s="111">
        <v>23173.177336192395</v>
      </c>
      <c r="BU51" s="111">
        <v>1016.7773361923937</v>
      </c>
      <c r="BV51" s="275">
        <v>4.5890909001119029E-2</v>
      </c>
      <c r="BX51" s="272">
        <v>47305</v>
      </c>
      <c r="BY51" s="111">
        <v>31883.692816202725</v>
      </c>
      <c r="BZ51" s="111">
        <v>-15421.307183797275</v>
      </c>
      <c r="CA51" s="275">
        <v>-0.32599740373739089</v>
      </c>
      <c r="CB51" s="276"/>
      <c r="CC51" s="272">
        <v>43832.35</v>
      </c>
      <c r="CD51" s="111">
        <v>31883.692816202725</v>
      </c>
      <c r="CE51" s="111">
        <v>-11948.657183797273</v>
      </c>
      <c r="CF51" s="275">
        <v>-0.27259905489432518</v>
      </c>
      <c r="CH51" s="272">
        <v>24554</v>
      </c>
      <c r="CI51" s="111">
        <v>22908.235356353973</v>
      </c>
      <c r="CJ51" s="111">
        <v>-1645.7646436460273</v>
      </c>
      <c r="CK51" s="275">
        <v>-6.702633557245366E-2</v>
      </c>
      <c r="CL51" s="276"/>
      <c r="CM51" s="272">
        <v>24105.63</v>
      </c>
      <c r="CN51" s="111">
        <v>22908.235356353973</v>
      </c>
      <c r="CO51" s="111">
        <v>-1197.3946436460283</v>
      </c>
      <c r="CP51" s="275">
        <v>-4.9672820981904571E-2</v>
      </c>
      <c r="CR51" s="272">
        <v>40731</v>
      </c>
      <c r="CS51" s="111">
        <v>41952.219367635007</v>
      </c>
      <c r="CT51" s="111">
        <v>1221.2193676350071</v>
      </c>
      <c r="CU51" s="275">
        <v>2.9982553034175616E-2</v>
      </c>
      <c r="CV51" s="276"/>
      <c r="CW51" s="272">
        <v>39756.61</v>
      </c>
      <c r="CX51" s="111">
        <v>41952.219367635007</v>
      </c>
      <c r="CY51" s="111">
        <v>2195.6093676350065</v>
      </c>
      <c r="CZ51" s="275">
        <v>5.5226272250954153E-2</v>
      </c>
      <c r="DB51" s="272">
        <v>49379</v>
      </c>
      <c r="DC51" s="111">
        <v>7752.7395602971428</v>
      </c>
      <c r="DD51" s="111">
        <v>-41626.260439702855</v>
      </c>
      <c r="DE51" s="275">
        <v>-0.84299520929348215</v>
      </c>
      <c r="DF51" s="276"/>
      <c r="DG51" s="272">
        <v>45290.630000000005</v>
      </c>
      <c r="DH51" s="111">
        <v>7752.7395602971428</v>
      </c>
      <c r="DI51" s="111">
        <v>-37537.89043970286</v>
      </c>
      <c r="DJ51" s="275">
        <v>-0.82882243942517153</v>
      </c>
      <c r="DL51" s="272">
        <v>0</v>
      </c>
      <c r="DM51" s="111">
        <v>11127.40681553486</v>
      </c>
      <c r="DN51" s="111">
        <v>11127.40681553486</v>
      </c>
      <c r="DO51" s="275" t="s">
        <v>363</v>
      </c>
      <c r="DP51" s="276"/>
      <c r="DQ51" s="272">
        <v>0</v>
      </c>
      <c r="DR51" s="111">
        <v>11127.40681553486</v>
      </c>
      <c r="DS51" s="111">
        <v>11127.40681553486</v>
      </c>
      <c r="DT51" s="275" t="s">
        <v>363</v>
      </c>
      <c r="DV51" s="272">
        <v>10474</v>
      </c>
      <c r="DW51" s="111">
        <v>0</v>
      </c>
      <c r="DX51" s="111">
        <v>-10474</v>
      </c>
      <c r="DY51" s="275">
        <v>-1</v>
      </c>
      <c r="DZ51" s="276"/>
      <c r="EA51" s="272">
        <v>4091.34</v>
      </c>
      <c r="EB51" s="111">
        <v>0</v>
      </c>
      <c r="EC51" s="111">
        <v>-4091.34</v>
      </c>
      <c r="ED51" s="275">
        <v>-1</v>
      </c>
      <c r="EF51" s="272">
        <v>13607</v>
      </c>
      <c r="EG51" s="111">
        <v>12135.730081314287</v>
      </c>
      <c r="EH51" s="111">
        <v>-1471.2699186857135</v>
      </c>
      <c r="EI51" s="275">
        <v>-0.10812595860114012</v>
      </c>
      <c r="EJ51" s="276"/>
      <c r="EK51" s="272">
        <v>9193.369999999999</v>
      </c>
      <c r="EL51" s="111">
        <v>12135.730081314287</v>
      </c>
      <c r="EM51" s="111">
        <v>2942.3600813142875</v>
      </c>
      <c r="EN51" s="275">
        <v>0.32005239442275119</v>
      </c>
      <c r="EP51" s="272">
        <v>0</v>
      </c>
      <c r="EQ51" s="111">
        <v>0</v>
      </c>
      <c r="ER51" s="111">
        <v>0</v>
      </c>
      <c r="ES51" s="275">
        <v>0</v>
      </c>
      <c r="ET51" s="276"/>
      <c r="EU51" s="272">
        <v>0</v>
      </c>
      <c r="EV51" s="111">
        <v>0</v>
      </c>
      <c r="EW51" s="111">
        <v>0</v>
      </c>
      <c r="EX51" s="275">
        <v>0</v>
      </c>
      <c r="EZ51" s="272">
        <v>0</v>
      </c>
      <c r="FA51" s="111">
        <v>3131.2487712000002</v>
      </c>
      <c r="FB51" s="111">
        <v>3131.2487712000002</v>
      </c>
      <c r="FC51" s="275" t="s">
        <v>363</v>
      </c>
      <c r="FD51" s="276"/>
      <c r="FE51" s="272">
        <v>0</v>
      </c>
      <c r="FF51" s="111">
        <v>3131.2487712000002</v>
      </c>
      <c r="FG51" s="111">
        <v>3131.2487712000002</v>
      </c>
      <c r="FH51" s="275" t="s">
        <v>363</v>
      </c>
    </row>
    <row r="52" spans="1:164" s="56" customFormat="1" outlineLevel="1">
      <c r="A52" s="119">
        <v>51700</v>
      </c>
      <c r="B52" s="74">
        <v>51700</v>
      </c>
      <c r="C52" s="68"/>
      <c r="D52" s="56" t="s">
        <v>70</v>
      </c>
      <c r="F52" s="211">
        <v>2254958.64</v>
      </c>
      <c r="G52" s="211">
        <v>2619519.2326482409</v>
      </c>
      <c r="H52" s="111">
        <v>364560.59264824074</v>
      </c>
      <c r="I52" s="275">
        <v>0.1616706338561672</v>
      </c>
      <c r="J52" s="276"/>
      <c r="K52" s="274">
        <v>2407355.09</v>
      </c>
      <c r="L52" s="211">
        <v>2619519.2326482409</v>
      </c>
      <c r="M52" s="111">
        <v>212164.14264824102</v>
      </c>
      <c r="N52" s="275">
        <v>8.8131636055502324E-2</v>
      </c>
      <c r="O52" s="75"/>
      <c r="P52" s="272">
        <v>146829.64000000001</v>
      </c>
      <c r="Q52" s="111">
        <v>143035.14243811753</v>
      </c>
      <c r="R52" s="111">
        <v>-3794.4975618824828</v>
      </c>
      <c r="S52" s="275">
        <v>-2.5842858171432434E-2</v>
      </c>
      <c r="T52" s="276"/>
      <c r="U52" s="272">
        <v>148078.66</v>
      </c>
      <c r="V52" s="111">
        <v>143035.14243811753</v>
      </c>
      <c r="W52" s="111">
        <v>-5043.5175618824724</v>
      </c>
      <c r="X52" s="275">
        <v>-3.4059719083644274E-2</v>
      </c>
      <c r="Z52" s="272">
        <v>155606</v>
      </c>
      <c r="AA52" s="111">
        <v>161636.44791958571</v>
      </c>
      <c r="AB52" s="111">
        <v>6030.447919585713</v>
      </c>
      <c r="AC52" s="275">
        <v>3.8754597634960815E-2</v>
      </c>
      <c r="AD52" s="276"/>
      <c r="AE52" s="272">
        <v>131323.35</v>
      </c>
      <c r="AF52" s="111">
        <v>161636.44791958571</v>
      </c>
      <c r="AG52" s="111">
        <v>30313.097919585707</v>
      </c>
      <c r="AH52" s="275">
        <v>0.23082793668898718</v>
      </c>
      <c r="AJ52" s="272">
        <v>0</v>
      </c>
      <c r="AK52" s="111">
        <v>30366.611835642325</v>
      </c>
      <c r="AL52" s="111">
        <v>30366.611835642325</v>
      </c>
      <c r="AM52" s="275" t="s">
        <v>363</v>
      </c>
      <c r="AN52" s="276"/>
      <c r="AO52" s="272">
        <v>0</v>
      </c>
      <c r="AP52" s="111">
        <v>30366.611835642325</v>
      </c>
      <c r="AQ52" s="111">
        <v>30366.611835642325</v>
      </c>
      <c r="AR52" s="275" t="s">
        <v>363</v>
      </c>
      <c r="AT52" s="272">
        <v>144849</v>
      </c>
      <c r="AU52" s="111">
        <v>202449.81573897018</v>
      </c>
      <c r="AV52" s="111">
        <v>57600.815738970181</v>
      </c>
      <c r="AW52" s="275">
        <v>0.3976611211604511</v>
      </c>
      <c r="AX52" s="276"/>
      <c r="AY52" s="272">
        <v>154448.54999999999</v>
      </c>
      <c r="AZ52" s="111">
        <v>202449.81573897018</v>
      </c>
      <c r="BA52" s="111">
        <v>48001.265738970193</v>
      </c>
      <c r="BB52" s="275">
        <v>0.31079130065623922</v>
      </c>
      <c r="BD52" s="272">
        <v>1322712</v>
      </c>
      <c r="BE52" s="111">
        <v>1600822.6511398291</v>
      </c>
      <c r="BF52" s="111">
        <v>278110.65113982907</v>
      </c>
      <c r="BG52" s="275">
        <v>0.21025790280864548</v>
      </c>
      <c r="BH52" s="276"/>
      <c r="BI52" s="272">
        <v>1446267.36</v>
      </c>
      <c r="BJ52" s="111">
        <v>1600822.6511398291</v>
      </c>
      <c r="BK52" s="111">
        <v>154555.29113982897</v>
      </c>
      <c r="BL52" s="275">
        <v>0.10686495140139854</v>
      </c>
      <c r="BN52" s="272">
        <v>82347</v>
      </c>
      <c r="BO52" s="111">
        <v>90208.203998574973</v>
      </c>
      <c r="BP52" s="111">
        <v>7861.2039985749725</v>
      </c>
      <c r="BQ52" s="275">
        <v>9.5464364197541771E-2</v>
      </c>
      <c r="BR52" s="276"/>
      <c r="BS52" s="272">
        <v>73217.66</v>
      </c>
      <c r="BT52" s="111">
        <v>90208.203998574973</v>
      </c>
      <c r="BU52" s="111">
        <v>16990.543998574969</v>
      </c>
      <c r="BV52" s="275">
        <v>0.23205527189171257</v>
      </c>
      <c r="BX52" s="272">
        <v>78175</v>
      </c>
      <c r="BY52" s="111">
        <v>61546.015201513481</v>
      </c>
      <c r="BZ52" s="111">
        <v>-16628.984798486519</v>
      </c>
      <c r="CA52" s="275">
        <v>-0.21271486790516814</v>
      </c>
      <c r="CB52" s="276"/>
      <c r="CC52" s="272">
        <v>96571.88</v>
      </c>
      <c r="CD52" s="111">
        <v>61546.015201513481</v>
      </c>
      <c r="CE52" s="111">
        <v>-35025.864798486524</v>
      </c>
      <c r="CF52" s="275">
        <v>-0.36269217083157668</v>
      </c>
      <c r="CH52" s="272">
        <v>70468</v>
      </c>
      <c r="CI52" s="111">
        <v>80471.618363632864</v>
      </c>
      <c r="CJ52" s="111">
        <v>10003.618363632864</v>
      </c>
      <c r="CK52" s="275">
        <v>0.14195973156089095</v>
      </c>
      <c r="CL52" s="276"/>
      <c r="CM52" s="272">
        <v>76791.489999999991</v>
      </c>
      <c r="CN52" s="111">
        <v>80471.618363632864</v>
      </c>
      <c r="CO52" s="111">
        <v>3680.1283636328735</v>
      </c>
      <c r="CP52" s="275">
        <v>4.7923648357817698E-2</v>
      </c>
      <c r="CR52" s="272">
        <v>116352</v>
      </c>
      <c r="CS52" s="111">
        <v>148392.93764567355</v>
      </c>
      <c r="CT52" s="111">
        <v>32040.937645673548</v>
      </c>
      <c r="CU52" s="275">
        <v>0.27537934582708978</v>
      </c>
      <c r="CV52" s="276"/>
      <c r="CW52" s="272">
        <v>126267.73</v>
      </c>
      <c r="CX52" s="111">
        <v>148392.93764567355</v>
      </c>
      <c r="CY52" s="111">
        <v>22125.207645673552</v>
      </c>
      <c r="CZ52" s="275">
        <v>0.17522456169659145</v>
      </c>
      <c r="DB52" s="272">
        <v>86272</v>
      </c>
      <c r="DC52" s="111">
        <v>10245.197906174106</v>
      </c>
      <c r="DD52" s="111">
        <v>-76026.8020938259</v>
      </c>
      <c r="DE52" s="275">
        <v>-0.88124538777153538</v>
      </c>
      <c r="DF52" s="276"/>
      <c r="DG52" s="272">
        <v>105988.3</v>
      </c>
      <c r="DH52" s="111">
        <v>10245.197906174106</v>
      </c>
      <c r="DI52" s="111">
        <v>-95743.102093825903</v>
      </c>
      <c r="DJ52" s="275">
        <v>-0.90333652010482191</v>
      </c>
      <c r="DL52" s="272">
        <v>0</v>
      </c>
      <c r="DM52" s="111">
        <v>49988.520079990543</v>
      </c>
      <c r="DN52" s="111">
        <v>49988.520079990543</v>
      </c>
      <c r="DO52" s="275" t="s">
        <v>363</v>
      </c>
      <c r="DP52" s="276"/>
      <c r="DQ52" s="272">
        <v>0</v>
      </c>
      <c r="DR52" s="111">
        <v>49988.520079990543</v>
      </c>
      <c r="DS52" s="111">
        <v>49988.520079990543</v>
      </c>
      <c r="DT52" s="275" t="s">
        <v>363</v>
      </c>
      <c r="DV52" s="272">
        <v>25548</v>
      </c>
      <c r="DW52" s="111">
        <v>0</v>
      </c>
      <c r="DX52" s="111">
        <v>-25548</v>
      </c>
      <c r="DY52" s="275">
        <v>-1</v>
      </c>
      <c r="DZ52" s="276"/>
      <c r="EA52" s="272">
        <v>26131.15</v>
      </c>
      <c r="EB52" s="111">
        <v>0</v>
      </c>
      <c r="EC52" s="111">
        <v>-26131.15</v>
      </c>
      <c r="ED52" s="275">
        <v>-1</v>
      </c>
      <c r="EF52" s="272">
        <v>25800</v>
      </c>
      <c r="EG52" s="111">
        <v>30475.725723642321</v>
      </c>
      <c r="EH52" s="111">
        <v>4675.7257236423211</v>
      </c>
      <c r="EI52" s="275">
        <v>0.18122967921094268</v>
      </c>
      <c r="EJ52" s="276"/>
      <c r="EK52" s="272">
        <v>22321.279999999999</v>
      </c>
      <c r="EL52" s="111">
        <v>30475.725723642321</v>
      </c>
      <c r="EM52" s="111">
        <v>8154.4457236423223</v>
      </c>
      <c r="EN52" s="275">
        <v>0.36532159999974567</v>
      </c>
      <c r="EP52" s="272">
        <v>0</v>
      </c>
      <c r="EQ52" s="111">
        <v>0</v>
      </c>
      <c r="ER52" s="111">
        <v>0</v>
      </c>
      <c r="ES52" s="275">
        <v>0</v>
      </c>
      <c r="ET52" s="276"/>
      <c r="EU52" s="272">
        <v>-52.32</v>
      </c>
      <c r="EV52" s="111">
        <v>0</v>
      </c>
      <c r="EW52" s="111">
        <v>52.32</v>
      </c>
      <c r="EX52" s="275">
        <v>-1</v>
      </c>
      <c r="EZ52" s="272">
        <v>0</v>
      </c>
      <c r="FA52" s="111">
        <v>9880.3446568941054</v>
      </c>
      <c r="FB52" s="111">
        <v>9880.3446568941054</v>
      </c>
      <c r="FC52" s="275" t="s">
        <v>363</v>
      </c>
      <c r="FD52" s="276"/>
      <c r="FE52" s="272">
        <v>0</v>
      </c>
      <c r="FF52" s="111">
        <v>9880.3446568941054</v>
      </c>
      <c r="FG52" s="111">
        <v>9880.3446568941054</v>
      </c>
      <c r="FH52" s="275" t="s">
        <v>363</v>
      </c>
    </row>
    <row r="53" spans="1:164" s="56" customFormat="1" outlineLevel="1">
      <c r="A53" s="119">
        <v>51800</v>
      </c>
      <c r="B53" s="74">
        <v>51800</v>
      </c>
      <c r="C53" s="68"/>
      <c r="D53" s="56" t="s">
        <v>8</v>
      </c>
      <c r="F53" s="286">
        <v>35438.22</v>
      </c>
      <c r="G53" s="343">
        <v>35046.284081720827</v>
      </c>
      <c r="H53" s="111">
        <v>-391.93591827917407</v>
      </c>
      <c r="I53" s="275">
        <v>-1.1059695387611852E-2</v>
      </c>
      <c r="J53" s="276"/>
      <c r="K53" s="274">
        <v>24343.22</v>
      </c>
      <c r="L53" s="211">
        <v>35046.284081720827</v>
      </c>
      <c r="M53" s="111">
        <v>10703.064081720826</v>
      </c>
      <c r="N53" s="275">
        <v>0.43967330869625404</v>
      </c>
      <c r="O53" s="75"/>
      <c r="P53" s="272">
        <v>18547.22</v>
      </c>
      <c r="Q53" s="111">
        <v>18345.532469999456</v>
      </c>
      <c r="R53" s="111">
        <v>-201.68753000054494</v>
      </c>
      <c r="S53" s="275">
        <v>-1.0874272802098909E-2</v>
      </c>
      <c r="T53" s="276"/>
      <c r="U53" s="272">
        <v>19501.22</v>
      </c>
      <c r="V53" s="111">
        <v>18345.532469999456</v>
      </c>
      <c r="W53" s="111">
        <v>-1155.6875300005449</v>
      </c>
      <c r="X53" s="275">
        <v>-5.9262319485680635E-2</v>
      </c>
      <c r="Z53" s="272">
        <v>0</v>
      </c>
      <c r="AA53" s="111">
        <v>0</v>
      </c>
      <c r="AB53" s="111">
        <v>0</v>
      </c>
      <c r="AC53" s="275">
        <v>0</v>
      </c>
      <c r="AD53" s="276"/>
      <c r="AE53" s="272">
        <v>0</v>
      </c>
      <c r="AF53" s="111">
        <v>0</v>
      </c>
      <c r="AG53" s="111">
        <v>0</v>
      </c>
      <c r="AH53" s="275">
        <v>0</v>
      </c>
      <c r="AJ53" s="272">
        <v>0</v>
      </c>
      <c r="AK53" s="111">
        <v>0</v>
      </c>
      <c r="AL53" s="111">
        <v>0</v>
      </c>
      <c r="AM53" s="275">
        <v>0</v>
      </c>
      <c r="AN53" s="276"/>
      <c r="AO53" s="272">
        <v>0</v>
      </c>
      <c r="AP53" s="111">
        <v>0</v>
      </c>
      <c r="AQ53" s="111">
        <v>0</v>
      </c>
      <c r="AR53" s="275">
        <v>0</v>
      </c>
      <c r="AT53" s="272">
        <v>0</v>
      </c>
      <c r="AU53" s="111">
        <v>0</v>
      </c>
      <c r="AV53" s="111">
        <v>0</v>
      </c>
      <c r="AW53" s="275">
        <v>0</v>
      </c>
      <c r="AX53" s="276"/>
      <c r="AY53" s="272">
        <v>0</v>
      </c>
      <c r="AZ53" s="111">
        <v>0</v>
      </c>
      <c r="BA53" s="111">
        <v>0</v>
      </c>
      <c r="BB53" s="275">
        <v>0</v>
      </c>
      <c r="BD53" s="272">
        <v>16891</v>
      </c>
      <c r="BE53" s="111">
        <v>16700.751611721371</v>
      </c>
      <c r="BF53" s="111">
        <v>-190.24838827862914</v>
      </c>
      <c r="BG53" s="275">
        <v>-1.1263299288297267E-2</v>
      </c>
      <c r="BH53" s="276"/>
      <c r="BI53" s="272">
        <v>4842</v>
      </c>
      <c r="BJ53" s="111">
        <v>16700.751611721371</v>
      </c>
      <c r="BK53" s="111">
        <v>11858.751611721371</v>
      </c>
      <c r="BL53" s="275">
        <v>2.4491432490130878</v>
      </c>
      <c r="BN53" s="272">
        <v>0</v>
      </c>
      <c r="BO53" s="111">
        <v>0</v>
      </c>
      <c r="BP53" s="111">
        <v>0</v>
      </c>
      <c r="BQ53" s="275">
        <v>0</v>
      </c>
      <c r="BR53" s="276"/>
      <c r="BS53" s="272">
        <v>0</v>
      </c>
      <c r="BT53" s="111">
        <v>0</v>
      </c>
      <c r="BU53" s="111">
        <v>0</v>
      </c>
      <c r="BV53" s="275">
        <v>0</v>
      </c>
      <c r="BX53" s="272">
        <v>0</v>
      </c>
      <c r="BY53" s="111">
        <v>0</v>
      </c>
      <c r="BZ53" s="111">
        <v>0</v>
      </c>
      <c r="CA53" s="275">
        <v>0</v>
      </c>
      <c r="CB53" s="276"/>
      <c r="CC53" s="272">
        <v>0</v>
      </c>
      <c r="CD53" s="111">
        <v>0</v>
      </c>
      <c r="CE53" s="111">
        <v>0</v>
      </c>
      <c r="CF53" s="275">
        <v>0</v>
      </c>
      <c r="CH53" s="272">
        <v>0</v>
      </c>
      <c r="CI53" s="111">
        <v>0</v>
      </c>
      <c r="CJ53" s="111">
        <v>0</v>
      </c>
      <c r="CK53" s="275">
        <v>0</v>
      </c>
      <c r="CL53" s="276"/>
      <c r="CM53" s="272">
        <v>0</v>
      </c>
      <c r="CN53" s="111">
        <v>0</v>
      </c>
      <c r="CO53" s="111">
        <v>0</v>
      </c>
      <c r="CP53" s="275">
        <v>0</v>
      </c>
      <c r="CR53" s="272">
        <v>0</v>
      </c>
      <c r="CS53" s="111">
        <v>0</v>
      </c>
      <c r="CT53" s="111">
        <v>0</v>
      </c>
      <c r="CU53" s="275">
        <v>0</v>
      </c>
      <c r="CV53" s="276"/>
      <c r="CW53" s="272">
        <v>0</v>
      </c>
      <c r="CX53" s="111">
        <v>0</v>
      </c>
      <c r="CY53" s="111">
        <v>0</v>
      </c>
      <c r="CZ53" s="275">
        <v>0</v>
      </c>
      <c r="DB53" s="272">
        <v>0</v>
      </c>
      <c r="DC53" s="111">
        <v>0</v>
      </c>
      <c r="DD53" s="111">
        <v>0</v>
      </c>
      <c r="DE53" s="275">
        <v>0</v>
      </c>
      <c r="DF53" s="276"/>
      <c r="DG53" s="272">
        <v>0</v>
      </c>
      <c r="DH53" s="111">
        <v>0</v>
      </c>
      <c r="DI53" s="111">
        <v>0</v>
      </c>
      <c r="DJ53" s="275">
        <v>0</v>
      </c>
      <c r="DL53" s="272">
        <v>0</v>
      </c>
      <c r="DM53" s="111">
        <v>0</v>
      </c>
      <c r="DN53" s="111">
        <v>0</v>
      </c>
      <c r="DO53" s="275">
        <v>0</v>
      </c>
      <c r="DP53" s="276"/>
      <c r="DQ53" s="272">
        <v>0</v>
      </c>
      <c r="DR53" s="111">
        <v>0</v>
      </c>
      <c r="DS53" s="111">
        <v>0</v>
      </c>
      <c r="DT53" s="275">
        <v>0</v>
      </c>
      <c r="DV53" s="272">
        <v>0</v>
      </c>
      <c r="DW53" s="111">
        <v>0</v>
      </c>
      <c r="DX53" s="111">
        <v>0</v>
      </c>
      <c r="DY53" s="275">
        <v>0</v>
      </c>
      <c r="DZ53" s="276"/>
      <c r="EA53" s="272">
        <v>0</v>
      </c>
      <c r="EB53" s="111">
        <v>0</v>
      </c>
      <c r="EC53" s="111">
        <v>0</v>
      </c>
      <c r="ED53" s="275">
        <v>0</v>
      </c>
      <c r="EF53" s="272">
        <v>0</v>
      </c>
      <c r="EG53" s="111">
        <v>0</v>
      </c>
      <c r="EH53" s="111">
        <v>0</v>
      </c>
      <c r="EI53" s="275">
        <v>0</v>
      </c>
      <c r="EJ53" s="276"/>
      <c r="EK53" s="272">
        <v>0</v>
      </c>
      <c r="EL53" s="111">
        <v>0</v>
      </c>
      <c r="EM53" s="111">
        <v>0</v>
      </c>
      <c r="EN53" s="275">
        <v>0</v>
      </c>
      <c r="EP53" s="272">
        <v>0</v>
      </c>
      <c r="EQ53" s="111">
        <v>0</v>
      </c>
      <c r="ER53" s="111">
        <v>0</v>
      </c>
      <c r="ES53" s="275">
        <v>0</v>
      </c>
      <c r="ET53" s="276"/>
      <c r="EU53" s="272">
        <v>0</v>
      </c>
      <c r="EV53" s="111">
        <v>0</v>
      </c>
      <c r="EW53" s="111">
        <v>0</v>
      </c>
      <c r="EX53" s="275">
        <v>0</v>
      </c>
      <c r="EZ53" s="272">
        <v>0</v>
      </c>
      <c r="FA53" s="111">
        <v>0</v>
      </c>
      <c r="FB53" s="111">
        <v>0</v>
      </c>
      <c r="FC53" s="275">
        <v>0</v>
      </c>
      <c r="FD53" s="276"/>
      <c r="FE53" s="272">
        <v>0</v>
      </c>
      <c r="FF53" s="111">
        <v>0</v>
      </c>
      <c r="FG53" s="111">
        <v>0</v>
      </c>
      <c r="FH53" s="275">
        <v>0</v>
      </c>
    </row>
    <row r="54" spans="1:164" s="56" customFormat="1">
      <c r="A54" s="67"/>
      <c r="B54" s="67"/>
      <c r="C54" s="112" t="s">
        <v>2</v>
      </c>
      <c r="D54" s="58"/>
      <c r="E54" s="58"/>
      <c r="F54" s="277">
        <v>21447890.189999998</v>
      </c>
      <c r="G54" s="194">
        <v>20260207.021567829</v>
      </c>
      <c r="H54" s="113">
        <v>-1187683.1684321675</v>
      </c>
      <c r="I54" s="306">
        <v>-5.5375291364831797E-2</v>
      </c>
      <c r="J54" s="276"/>
      <c r="K54" s="337">
        <v>20288715.530000001</v>
      </c>
      <c r="L54" s="338">
        <v>20260207.021567829</v>
      </c>
      <c r="M54" s="113">
        <v>-28508.508432170762</v>
      </c>
      <c r="N54" s="306">
        <v>-1.405141118471326E-3</v>
      </c>
      <c r="O54" s="60"/>
      <c r="P54" s="277">
        <v>1756342.1899999997</v>
      </c>
      <c r="Q54" s="113">
        <v>1341670.9039218198</v>
      </c>
      <c r="R54" s="113">
        <v>-414671.28607818007</v>
      </c>
      <c r="S54" s="306">
        <v>-0.23609937086245145</v>
      </c>
      <c r="T54" s="276"/>
      <c r="U54" s="277">
        <v>1464825.89</v>
      </c>
      <c r="V54" s="113">
        <v>1341670.9039218198</v>
      </c>
      <c r="W54" s="113">
        <v>-123154.98607818047</v>
      </c>
      <c r="X54" s="306">
        <v>-8.4074828905557147E-2</v>
      </c>
      <c r="Z54" s="277">
        <v>1196178</v>
      </c>
      <c r="AA54" s="113">
        <v>1116037.2402428724</v>
      </c>
      <c r="AB54" s="113">
        <v>-80140.759757127526</v>
      </c>
      <c r="AC54" s="306">
        <v>-6.6997353033685231E-2</v>
      </c>
      <c r="AD54" s="276"/>
      <c r="AE54" s="277">
        <v>993838.09000000008</v>
      </c>
      <c r="AF54" s="113">
        <v>1116037.2402428724</v>
      </c>
      <c r="AG54" s="113">
        <v>122199.15024287236</v>
      </c>
      <c r="AH54" s="306">
        <v>0.12295679897202606</v>
      </c>
      <c r="AJ54" s="277">
        <v>0</v>
      </c>
      <c r="AK54" s="113">
        <v>302963.43997554906</v>
      </c>
      <c r="AL54" s="113">
        <v>302963.43997554906</v>
      </c>
      <c r="AM54" s="306" t="s">
        <v>363</v>
      </c>
      <c r="AN54" s="276"/>
      <c r="AO54" s="277">
        <v>0</v>
      </c>
      <c r="AP54" s="113">
        <v>302963.43997554906</v>
      </c>
      <c r="AQ54" s="113">
        <v>302963.43997554906</v>
      </c>
      <c r="AR54" s="306" t="s">
        <v>363</v>
      </c>
      <c r="AT54" s="277">
        <v>1585023</v>
      </c>
      <c r="AU54" s="113">
        <v>1636206.5604269269</v>
      </c>
      <c r="AV54" s="113">
        <v>51183.560426927143</v>
      </c>
      <c r="AW54" s="306">
        <v>3.2291998555810955E-2</v>
      </c>
      <c r="AX54" s="276"/>
      <c r="AY54" s="277">
        <v>1458201.26</v>
      </c>
      <c r="AZ54" s="113">
        <v>1636206.5604269269</v>
      </c>
      <c r="BA54" s="113">
        <v>178005.30042692716</v>
      </c>
      <c r="BB54" s="306">
        <v>0.12207183281882994</v>
      </c>
      <c r="BD54" s="277">
        <v>12747508</v>
      </c>
      <c r="BE54" s="113">
        <v>12715970.982313177</v>
      </c>
      <c r="BF54" s="113">
        <v>-31537.017686823132</v>
      </c>
      <c r="BG54" s="306">
        <v>-2.4739751241437255E-3</v>
      </c>
      <c r="BH54" s="276"/>
      <c r="BI54" s="277">
        <v>12429382.02</v>
      </c>
      <c r="BJ54" s="113">
        <v>12715970.982313177</v>
      </c>
      <c r="BK54" s="113">
        <v>286588.96231317602</v>
      </c>
      <c r="BL54" s="306">
        <v>2.3057378222990369E-2</v>
      </c>
      <c r="BN54" s="277">
        <v>538116</v>
      </c>
      <c r="BO54" s="113">
        <v>489856.68451074738</v>
      </c>
      <c r="BP54" s="113">
        <v>-48259.315489252607</v>
      </c>
      <c r="BQ54" s="306">
        <v>-8.9681993267720361E-2</v>
      </c>
      <c r="BR54" s="276"/>
      <c r="BS54" s="277">
        <v>464026.71000000008</v>
      </c>
      <c r="BT54" s="113">
        <v>489856.68451074738</v>
      </c>
      <c r="BU54" s="113">
        <v>25829.974510747343</v>
      </c>
      <c r="BV54" s="306">
        <v>5.5664844186980825E-2</v>
      </c>
      <c r="BX54" s="277">
        <v>897945</v>
      </c>
      <c r="BY54" s="113">
        <v>620193.26270992588</v>
      </c>
      <c r="BZ54" s="113">
        <v>-277751.73729007406</v>
      </c>
      <c r="CA54" s="306">
        <v>-0.3093193205486684</v>
      </c>
      <c r="CB54" s="276"/>
      <c r="CC54" s="277">
        <v>883099.47</v>
      </c>
      <c r="CD54" s="113">
        <v>620193.26270992588</v>
      </c>
      <c r="CE54" s="113">
        <v>-262906.20729007415</v>
      </c>
      <c r="CF54" s="306">
        <v>-0.29770848723312465</v>
      </c>
      <c r="CH54" s="277">
        <v>495572</v>
      </c>
      <c r="CI54" s="113">
        <v>475538.10967714019</v>
      </c>
      <c r="CJ54" s="113">
        <v>-20033.890322859792</v>
      </c>
      <c r="CK54" s="306">
        <v>-4.0425791454843679E-2</v>
      </c>
      <c r="CL54" s="276"/>
      <c r="CM54" s="277">
        <v>474631.63999999996</v>
      </c>
      <c r="CN54" s="113">
        <v>475538.10967714019</v>
      </c>
      <c r="CO54" s="113">
        <v>906.46967714023504</v>
      </c>
      <c r="CP54" s="306">
        <v>1.9098382845699775E-3</v>
      </c>
      <c r="CR54" s="277">
        <v>821571</v>
      </c>
      <c r="CS54" s="113">
        <v>872237.34802679799</v>
      </c>
      <c r="CT54" s="113">
        <v>50666.348026797976</v>
      </c>
      <c r="CU54" s="306">
        <v>6.167007845554185E-2</v>
      </c>
      <c r="CV54" s="276"/>
      <c r="CW54" s="277">
        <v>807768.49</v>
      </c>
      <c r="CX54" s="113">
        <v>872237.34802679799</v>
      </c>
      <c r="CY54" s="113">
        <v>64468.858026797963</v>
      </c>
      <c r="CZ54" s="306">
        <v>7.9811058273389648E-2</v>
      </c>
      <c r="DB54" s="277">
        <v>941450</v>
      </c>
      <c r="DC54" s="113">
        <v>143949.89776208269</v>
      </c>
      <c r="DD54" s="113">
        <v>-797500.10223791737</v>
      </c>
      <c r="DE54" s="306">
        <v>-0.84709767086719145</v>
      </c>
      <c r="DF54" s="276"/>
      <c r="DG54" s="277">
        <v>889438.60000000009</v>
      </c>
      <c r="DH54" s="113">
        <v>143949.89776208269</v>
      </c>
      <c r="DI54" s="113">
        <v>-745488.70223791746</v>
      </c>
      <c r="DJ54" s="306">
        <v>-0.83815645311314058</v>
      </c>
      <c r="DL54" s="277">
        <v>0</v>
      </c>
      <c r="DM54" s="113">
        <v>241897.46626482712</v>
      </c>
      <c r="DN54" s="113">
        <v>241897.46626482712</v>
      </c>
      <c r="DO54" s="306" t="s">
        <v>363</v>
      </c>
      <c r="DP54" s="276"/>
      <c r="DQ54" s="277">
        <v>0</v>
      </c>
      <c r="DR54" s="113">
        <v>241897.46626482712</v>
      </c>
      <c r="DS54" s="113">
        <v>241897.46626482712</v>
      </c>
      <c r="DT54" s="306" t="s">
        <v>363</v>
      </c>
      <c r="DV54" s="277">
        <v>206871</v>
      </c>
      <c r="DW54" s="113">
        <v>0</v>
      </c>
      <c r="DX54" s="113">
        <v>-206871</v>
      </c>
      <c r="DY54" s="306">
        <v>-1</v>
      </c>
      <c r="DZ54" s="276"/>
      <c r="EA54" s="277">
        <v>181075.08</v>
      </c>
      <c r="EB54" s="113">
        <v>0</v>
      </c>
      <c r="EC54" s="113">
        <v>-181075.08</v>
      </c>
      <c r="ED54" s="306">
        <v>-1</v>
      </c>
      <c r="EF54" s="277">
        <v>261314</v>
      </c>
      <c r="EG54" s="113">
        <v>239806.88667038517</v>
      </c>
      <c r="EH54" s="113">
        <v>-21507.113329614851</v>
      </c>
      <c r="EI54" s="306">
        <v>-8.2303716332132418E-2</v>
      </c>
      <c r="EJ54" s="276"/>
      <c r="EK54" s="277">
        <v>242480.6</v>
      </c>
      <c r="EL54" s="113">
        <v>239806.88667038517</v>
      </c>
      <c r="EM54" s="113">
        <v>-2673.7133296148477</v>
      </c>
      <c r="EN54" s="306">
        <v>-1.1026504098121035E-2</v>
      </c>
      <c r="EP54" s="277">
        <v>0</v>
      </c>
      <c r="EQ54" s="113">
        <v>0</v>
      </c>
      <c r="ER54" s="113">
        <v>0</v>
      </c>
      <c r="ES54" s="306">
        <v>0</v>
      </c>
      <c r="ET54" s="276"/>
      <c r="EU54" s="277">
        <v>-52.32</v>
      </c>
      <c r="EV54" s="113">
        <v>0</v>
      </c>
      <c r="EW54" s="113">
        <v>52.32</v>
      </c>
      <c r="EX54" s="306">
        <v>-1</v>
      </c>
      <c r="EZ54" s="277">
        <v>0</v>
      </c>
      <c r="FA54" s="113">
        <v>63878.23906557983</v>
      </c>
      <c r="FB54" s="113">
        <v>63878.23906557983</v>
      </c>
      <c r="FC54" s="306" t="s">
        <v>363</v>
      </c>
      <c r="FD54" s="276"/>
      <c r="FE54" s="277">
        <v>0</v>
      </c>
      <c r="FF54" s="113">
        <v>63878.23906557983</v>
      </c>
      <c r="FG54" s="113">
        <v>63878.23906557983</v>
      </c>
      <c r="FH54" s="306" t="s">
        <v>363</v>
      </c>
    </row>
    <row r="55" spans="1:164" s="56" customFormat="1">
      <c r="A55" s="67"/>
      <c r="B55" s="67"/>
      <c r="C55" s="68"/>
      <c r="D55" s="68"/>
      <c r="F55" s="348"/>
      <c r="G55" s="349"/>
      <c r="H55" s="72"/>
      <c r="I55" s="304"/>
      <c r="J55" s="276"/>
      <c r="K55" s="299"/>
      <c r="L55" s="118"/>
      <c r="M55" s="72"/>
      <c r="N55" s="304"/>
      <c r="O55" s="75"/>
      <c r="P55" s="296"/>
      <c r="Q55" s="72"/>
      <c r="R55" s="72"/>
      <c r="S55" s="304"/>
      <c r="T55" s="276"/>
      <c r="U55" s="296"/>
      <c r="V55" s="72"/>
      <c r="W55" s="72"/>
      <c r="X55" s="304"/>
      <c r="Z55" s="296"/>
      <c r="AA55" s="72"/>
      <c r="AB55" s="72"/>
      <c r="AC55" s="304"/>
      <c r="AD55" s="276"/>
      <c r="AE55" s="296"/>
      <c r="AF55" s="72"/>
      <c r="AG55" s="72"/>
      <c r="AH55" s="304"/>
      <c r="AJ55" s="296"/>
      <c r="AK55" s="72"/>
      <c r="AL55" s="72"/>
      <c r="AM55" s="304"/>
      <c r="AN55" s="276"/>
      <c r="AO55" s="296"/>
      <c r="AP55" s="72"/>
      <c r="AQ55" s="72"/>
      <c r="AR55" s="304"/>
      <c r="AT55" s="296"/>
      <c r="AU55" s="72"/>
      <c r="AV55" s="72"/>
      <c r="AW55" s="304"/>
      <c r="AX55" s="276"/>
      <c r="AY55" s="296"/>
      <c r="AZ55" s="72"/>
      <c r="BA55" s="72"/>
      <c r="BB55" s="304"/>
      <c r="BD55" s="296"/>
      <c r="BE55" s="72"/>
      <c r="BF55" s="72"/>
      <c r="BG55" s="304"/>
      <c r="BH55" s="276"/>
      <c r="BI55" s="296"/>
      <c r="BJ55" s="72"/>
      <c r="BK55" s="72"/>
      <c r="BL55" s="304"/>
      <c r="BN55" s="296"/>
      <c r="BO55" s="72"/>
      <c r="BP55" s="72"/>
      <c r="BQ55" s="304"/>
      <c r="BR55" s="276"/>
      <c r="BS55" s="296"/>
      <c r="BT55" s="72"/>
      <c r="BU55" s="72"/>
      <c r="BV55" s="304"/>
      <c r="BX55" s="296"/>
      <c r="BY55" s="72"/>
      <c r="BZ55" s="72"/>
      <c r="CA55" s="304"/>
      <c r="CB55" s="276"/>
      <c r="CC55" s="296"/>
      <c r="CD55" s="72"/>
      <c r="CE55" s="72"/>
      <c r="CF55" s="304"/>
      <c r="CH55" s="296"/>
      <c r="CI55" s="72"/>
      <c r="CJ55" s="72"/>
      <c r="CK55" s="304"/>
      <c r="CL55" s="276"/>
      <c r="CM55" s="296"/>
      <c r="CN55" s="72"/>
      <c r="CO55" s="72"/>
      <c r="CP55" s="304"/>
      <c r="CR55" s="296"/>
      <c r="CS55" s="72"/>
      <c r="CT55" s="72"/>
      <c r="CU55" s="304"/>
      <c r="CV55" s="276"/>
      <c r="CW55" s="296"/>
      <c r="CX55" s="72"/>
      <c r="CY55" s="72"/>
      <c r="CZ55" s="304"/>
      <c r="DB55" s="296"/>
      <c r="DC55" s="72"/>
      <c r="DD55" s="72"/>
      <c r="DE55" s="304"/>
      <c r="DF55" s="276"/>
      <c r="DG55" s="296"/>
      <c r="DH55" s="72"/>
      <c r="DI55" s="72"/>
      <c r="DJ55" s="304"/>
      <c r="DL55" s="296"/>
      <c r="DM55" s="72"/>
      <c r="DN55" s="72"/>
      <c r="DO55" s="304"/>
      <c r="DP55" s="276"/>
      <c r="DQ55" s="296"/>
      <c r="DR55" s="72"/>
      <c r="DS55" s="72"/>
      <c r="DT55" s="304"/>
      <c r="DV55" s="296"/>
      <c r="DW55" s="72"/>
      <c r="DX55" s="72"/>
      <c r="DY55" s="304"/>
      <c r="DZ55" s="276"/>
      <c r="EA55" s="296"/>
      <c r="EB55" s="72"/>
      <c r="EC55" s="72"/>
      <c r="ED55" s="304"/>
      <c r="EF55" s="296"/>
      <c r="EG55" s="72"/>
      <c r="EH55" s="72"/>
      <c r="EI55" s="304"/>
      <c r="EJ55" s="276"/>
      <c r="EK55" s="296"/>
      <c r="EL55" s="72"/>
      <c r="EM55" s="72"/>
      <c r="EN55" s="304"/>
      <c r="EP55" s="296"/>
      <c r="EQ55" s="72"/>
      <c r="ER55" s="72"/>
      <c r="ES55" s="304"/>
      <c r="ET55" s="276"/>
      <c r="EU55" s="296"/>
      <c r="EV55" s="72"/>
      <c r="EW55" s="72"/>
      <c r="EX55" s="304"/>
      <c r="EZ55" s="296"/>
      <c r="FA55" s="72"/>
      <c r="FB55" s="72"/>
      <c r="FC55" s="304"/>
      <c r="FD55" s="276"/>
      <c r="FE55" s="296"/>
      <c r="FF55" s="72"/>
      <c r="FG55" s="72"/>
      <c r="FH55" s="304"/>
    </row>
    <row r="56" spans="1:164" s="56" customFormat="1" outlineLevel="1">
      <c r="A56" s="67"/>
      <c r="B56" s="67"/>
      <c r="C56" s="68" t="s">
        <v>3</v>
      </c>
      <c r="D56" s="68"/>
      <c r="F56" s="300"/>
      <c r="G56" s="340"/>
      <c r="H56" s="72"/>
      <c r="I56" s="304"/>
      <c r="J56" s="276"/>
      <c r="K56" s="300"/>
      <c r="L56" s="340"/>
      <c r="M56" s="72"/>
      <c r="N56" s="304"/>
      <c r="O56" s="75"/>
      <c r="P56" s="296"/>
      <c r="Q56" s="72"/>
      <c r="R56" s="72"/>
      <c r="S56" s="304"/>
      <c r="T56" s="276"/>
      <c r="U56" s="296"/>
      <c r="V56" s="72"/>
      <c r="W56" s="72"/>
      <c r="X56" s="304"/>
      <c r="Z56" s="296"/>
      <c r="AA56" s="72"/>
      <c r="AB56" s="72"/>
      <c r="AC56" s="304"/>
      <c r="AD56" s="276"/>
      <c r="AE56" s="296"/>
      <c r="AF56" s="72"/>
      <c r="AG56" s="72"/>
      <c r="AH56" s="304"/>
      <c r="AJ56" s="296"/>
      <c r="AK56" s="72"/>
      <c r="AL56" s="72"/>
      <c r="AM56" s="304"/>
      <c r="AN56" s="276"/>
      <c r="AO56" s="296"/>
      <c r="AP56" s="72"/>
      <c r="AQ56" s="72"/>
      <c r="AR56" s="304"/>
      <c r="AT56" s="296"/>
      <c r="AU56" s="72"/>
      <c r="AV56" s="72"/>
      <c r="AW56" s="304"/>
      <c r="AX56" s="276"/>
      <c r="AY56" s="296"/>
      <c r="AZ56" s="72"/>
      <c r="BA56" s="72"/>
      <c r="BB56" s="304"/>
      <c r="BD56" s="296"/>
      <c r="BE56" s="72"/>
      <c r="BF56" s="72"/>
      <c r="BG56" s="304"/>
      <c r="BH56" s="276"/>
      <c r="BI56" s="296"/>
      <c r="BJ56" s="72"/>
      <c r="BK56" s="72"/>
      <c r="BL56" s="304"/>
      <c r="BN56" s="296"/>
      <c r="BO56" s="72"/>
      <c r="BP56" s="72"/>
      <c r="BQ56" s="304"/>
      <c r="BR56" s="276"/>
      <c r="BS56" s="296"/>
      <c r="BT56" s="72"/>
      <c r="BU56" s="72"/>
      <c r="BV56" s="304"/>
      <c r="BX56" s="296"/>
      <c r="BY56" s="72"/>
      <c r="BZ56" s="72"/>
      <c r="CA56" s="304"/>
      <c r="CB56" s="276"/>
      <c r="CC56" s="296"/>
      <c r="CD56" s="72"/>
      <c r="CE56" s="72"/>
      <c r="CF56" s="304"/>
      <c r="CH56" s="296"/>
      <c r="CI56" s="72"/>
      <c r="CJ56" s="72"/>
      <c r="CK56" s="304"/>
      <c r="CL56" s="276"/>
      <c r="CM56" s="296"/>
      <c r="CN56" s="72"/>
      <c r="CO56" s="72"/>
      <c r="CP56" s="304"/>
      <c r="CR56" s="296"/>
      <c r="CS56" s="72"/>
      <c r="CT56" s="72"/>
      <c r="CU56" s="304"/>
      <c r="CV56" s="276"/>
      <c r="CW56" s="296"/>
      <c r="CX56" s="72"/>
      <c r="CY56" s="72"/>
      <c r="CZ56" s="304"/>
      <c r="DB56" s="296"/>
      <c r="DC56" s="72"/>
      <c r="DD56" s="72"/>
      <c r="DE56" s="304"/>
      <c r="DF56" s="276"/>
      <c r="DG56" s="296"/>
      <c r="DH56" s="72"/>
      <c r="DI56" s="72"/>
      <c r="DJ56" s="304"/>
      <c r="DL56" s="296"/>
      <c r="DM56" s="72"/>
      <c r="DN56" s="72"/>
      <c r="DO56" s="304"/>
      <c r="DP56" s="276"/>
      <c r="DQ56" s="296"/>
      <c r="DR56" s="72"/>
      <c r="DS56" s="72"/>
      <c r="DT56" s="304"/>
      <c r="DV56" s="296"/>
      <c r="DW56" s="72"/>
      <c r="DX56" s="72"/>
      <c r="DY56" s="304"/>
      <c r="DZ56" s="276"/>
      <c r="EA56" s="296"/>
      <c r="EB56" s="72"/>
      <c r="EC56" s="72"/>
      <c r="ED56" s="304"/>
      <c r="EF56" s="296"/>
      <c r="EG56" s="72"/>
      <c r="EH56" s="72"/>
      <c r="EI56" s="304"/>
      <c r="EJ56" s="276"/>
      <c r="EK56" s="296"/>
      <c r="EL56" s="72"/>
      <c r="EM56" s="72"/>
      <c r="EN56" s="304"/>
      <c r="EP56" s="296"/>
      <c r="EQ56" s="72"/>
      <c r="ER56" s="72"/>
      <c r="ES56" s="304"/>
      <c r="ET56" s="276"/>
      <c r="EU56" s="296"/>
      <c r="EV56" s="72"/>
      <c r="EW56" s="72"/>
      <c r="EX56" s="304"/>
      <c r="EZ56" s="296"/>
      <c r="FA56" s="72"/>
      <c r="FB56" s="72"/>
      <c r="FC56" s="304"/>
      <c r="FD56" s="276"/>
      <c r="FE56" s="296"/>
      <c r="FF56" s="72"/>
      <c r="FG56" s="72"/>
      <c r="FH56" s="304"/>
    </row>
    <row r="57" spans="1:164" s="56" customFormat="1" outlineLevel="1">
      <c r="A57" s="119">
        <v>52000</v>
      </c>
      <c r="B57" s="74">
        <v>52000</v>
      </c>
      <c r="C57" s="68"/>
      <c r="D57" s="56" t="s">
        <v>169</v>
      </c>
      <c r="F57" s="274">
        <v>6500</v>
      </c>
      <c r="G57" s="211">
        <v>6500</v>
      </c>
      <c r="H57" s="111">
        <v>0</v>
      </c>
      <c r="I57" s="275" t="s">
        <v>362</v>
      </c>
      <c r="J57" s="276"/>
      <c r="K57" s="274">
        <v>3658.42</v>
      </c>
      <c r="L57" s="211">
        <v>6500</v>
      </c>
      <c r="M57" s="111">
        <v>2841.58</v>
      </c>
      <c r="N57" s="275">
        <v>0.77672328491534592</v>
      </c>
      <c r="O57" s="75"/>
      <c r="P57" s="272">
        <v>0</v>
      </c>
      <c r="Q57" s="111">
        <v>0</v>
      </c>
      <c r="R57" s="111">
        <v>0</v>
      </c>
      <c r="S57" s="275">
        <v>0</v>
      </c>
      <c r="T57" s="276"/>
      <c r="U57" s="272">
        <v>0</v>
      </c>
      <c r="V57" s="111">
        <v>0</v>
      </c>
      <c r="W57" s="111">
        <v>0</v>
      </c>
      <c r="X57" s="275">
        <v>0</v>
      </c>
      <c r="Z57" s="272">
        <v>0</v>
      </c>
      <c r="AA57" s="111">
        <v>0</v>
      </c>
      <c r="AB57" s="111">
        <v>0</v>
      </c>
      <c r="AC57" s="275">
        <v>0</v>
      </c>
      <c r="AD57" s="276"/>
      <c r="AE57" s="272">
        <v>0</v>
      </c>
      <c r="AF57" s="111">
        <v>0</v>
      </c>
      <c r="AG57" s="111">
        <v>0</v>
      </c>
      <c r="AH57" s="275">
        <v>0</v>
      </c>
      <c r="AJ57" s="272">
        <v>0</v>
      </c>
      <c r="AK57" s="111">
        <v>0</v>
      </c>
      <c r="AL57" s="111">
        <v>0</v>
      </c>
      <c r="AM57" s="275">
        <v>0</v>
      </c>
      <c r="AN57" s="276"/>
      <c r="AO57" s="272">
        <v>0</v>
      </c>
      <c r="AP57" s="111">
        <v>0</v>
      </c>
      <c r="AQ57" s="111">
        <v>0</v>
      </c>
      <c r="AR57" s="275">
        <v>0</v>
      </c>
      <c r="AT57" s="272">
        <v>0</v>
      </c>
      <c r="AU57" s="111">
        <v>0</v>
      </c>
      <c r="AV57" s="111">
        <v>0</v>
      </c>
      <c r="AW57" s="275">
        <v>0</v>
      </c>
      <c r="AX57" s="276"/>
      <c r="AY57" s="272">
        <v>0</v>
      </c>
      <c r="AZ57" s="111">
        <v>0</v>
      </c>
      <c r="BA57" s="111">
        <v>0</v>
      </c>
      <c r="BB57" s="275">
        <v>0</v>
      </c>
      <c r="BD57" s="272">
        <v>0</v>
      </c>
      <c r="BE57" s="111">
        <v>0</v>
      </c>
      <c r="BF57" s="111">
        <v>0</v>
      </c>
      <c r="BG57" s="275">
        <v>0</v>
      </c>
      <c r="BH57" s="276"/>
      <c r="BI57" s="272">
        <v>0</v>
      </c>
      <c r="BJ57" s="111">
        <v>0</v>
      </c>
      <c r="BK57" s="111">
        <v>0</v>
      </c>
      <c r="BL57" s="275">
        <v>0</v>
      </c>
      <c r="BN57" s="272">
        <v>0</v>
      </c>
      <c r="BO57" s="111">
        <v>0</v>
      </c>
      <c r="BP57" s="111">
        <v>0</v>
      </c>
      <c r="BQ57" s="275">
        <v>0</v>
      </c>
      <c r="BR57" s="276"/>
      <c r="BS57" s="272">
        <v>0</v>
      </c>
      <c r="BT57" s="111">
        <v>0</v>
      </c>
      <c r="BU57" s="111">
        <v>0</v>
      </c>
      <c r="BV57" s="275">
        <v>0</v>
      </c>
      <c r="BX57" s="272">
        <v>0</v>
      </c>
      <c r="BY57" s="111">
        <v>0</v>
      </c>
      <c r="BZ57" s="111">
        <v>0</v>
      </c>
      <c r="CA57" s="275">
        <v>0</v>
      </c>
      <c r="CB57" s="276"/>
      <c r="CC57" s="272">
        <v>0</v>
      </c>
      <c r="CD57" s="111">
        <v>0</v>
      </c>
      <c r="CE57" s="111">
        <v>0</v>
      </c>
      <c r="CF57" s="275">
        <v>0</v>
      </c>
      <c r="CH57" s="272">
        <v>6500</v>
      </c>
      <c r="CI57" s="111">
        <v>6500</v>
      </c>
      <c r="CJ57" s="111">
        <v>0</v>
      </c>
      <c r="CK57" s="275" t="s">
        <v>362</v>
      </c>
      <c r="CL57" s="276"/>
      <c r="CM57" s="272">
        <v>3658.42</v>
      </c>
      <c r="CN57" s="111">
        <v>6500</v>
      </c>
      <c r="CO57" s="111">
        <v>2841.58</v>
      </c>
      <c r="CP57" s="275">
        <v>0.77672328491534592</v>
      </c>
      <c r="CR57" s="272">
        <v>0</v>
      </c>
      <c r="CS57" s="111">
        <v>0</v>
      </c>
      <c r="CT57" s="111">
        <v>0</v>
      </c>
      <c r="CU57" s="275">
        <v>0</v>
      </c>
      <c r="CV57" s="276"/>
      <c r="CW57" s="272">
        <v>0</v>
      </c>
      <c r="CX57" s="111">
        <v>0</v>
      </c>
      <c r="CY57" s="111">
        <v>0</v>
      </c>
      <c r="CZ57" s="275">
        <v>0</v>
      </c>
      <c r="DB57" s="272">
        <v>0</v>
      </c>
      <c r="DC57" s="111">
        <v>0</v>
      </c>
      <c r="DD57" s="111">
        <v>0</v>
      </c>
      <c r="DE57" s="275">
        <v>0</v>
      </c>
      <c r="DF57" s="276"/>
      <c r="DG57" s="272">
        <v>0</v>
      </c>
      <c r="DH57" s="111">
        <v>0</v>
      </c>
      <c r="DI57" s="111">
        <v>0</v>
      </c>
      <c r="DJ57" s="275">
        <v>0</v>
      </c>
      <c r="DL57" s="272">
        <v>0</v>
      </c>
      <c r="DM57" s="111">
        <v>0</v>
      </c>
      <c r="DN57" s="111">
        <v>0</v>
      </c>
      <c r="DO57" s="275">
        <v>0</v>
      </c>
      <c r="DP57" s="276"/>
      <c r="DQ57" s="272">
        <v>0</v>
      </c>
      <c r="DR57" s="111">
        <v>0</v>
      </c>
      <c r="DS57" s="111">
        <v>0</v>
      </c>
      <c r="DT57" s="275">
        <v>0</v>
      </c>
      <c r="DV57" s="272">
        <v>0</v>
      </c>
      <c r="DW57" s="111">
        <v>0</v>
      </c>
      <c r="DX57" s="111">
        <v>0</v>
      </c>
      <c r="DY57" s="275">
        <v>0</v>
      </c>
      <c r="DZ57" s="276"/>
      <c r="EA57" s="272">
        <v>0</v>
      </c>
      <c r="EB57" s="111">
        <v>0</v>
      </c>
      <c r="EC57" s="111">
        <v>0</v>
      </c>
      <c r="ED57" s="275">
        <v>0</v>
      </c>
      <c r="EF57" s="272">
        <v>0</v>
      </c>
      <c r="EG57" s="111">
        <v>0</v>
      </c>
      <c r="EH57" s="111">
        <v>0</v>
      </c>
      <c r="EI57" s="275">
        <v>0</v>
      </c>
      <c r="EJ57" s="276"/>
      <c r="EK57" s="272">
        <v>0</v>
      </c>
      <c r="EL57" s="111">
        <v>0</v>
      </c>
      <c r="EM57" s="111">
        <v>0</v>
      </c>
      <c r="EN57" s="275">
        <v>0</v>
      </c>
      <c r="EP57" s="272">
        <v>0</v>
      </c>
      <c r="EQ57" s="111">
        <v>0</v>
      </c>
      <c r="ER57" s="111">
        <v>0</v>
      </c>
      <c r="ES57" s="275">
        <v>0</v>
      </c>
      <c r="ET57" s="276"/>
      <c r="EU57" s="272">
        <v>0</v>
      </c>
      <c r="EV57" s="111">
        <v>0</v>
      </c>
      <c r="EW57" s="111">
        <v>0</v>
      </c>
      <c r="EX57" s="275">
        <v>0</v>
      </c>
      <c r="EZ57" s="272">
        <v>0</v>
      </c>
      <c r="FA57" s="111">
        <v>0</v>
      </c>
      <c r="FB57" s="111">
        <v>0</v>
      </c>
      <c r="FC57" s="275">
        <v>0</v>
      </c>
      <c r="FD57" s="276"/>
      <c r="FE57" s="272">
        <v>0</v>
      </c>
      <c r="FF57" s="111">
        <v>0</v>
      </c>
      <c r="FG57" s="111">
        <v>0</v>
      </c>
      <c r="FH57" s="275">
        <v>0</v>
      </c>
    </row>
    <row r="58" spans="1:164" s="56" customFormat="1" outlineLevel="1">
      <c r="A58" s="119">
        <v>52100</v>
      </c>
      <c r="B58" s="74">
        <v>52100</v>
      </c>
      <c r="C58" s="68"/>
      <c r="D58" s="56" t="s">
        <v>4</v>
      </c>
      <c r="F58" s="274">
        <v>75870.45</v>
      </c>
      <c r="G58" s="211">
        <v>105500</v>
      </c>
      <c r="H58" s="111">
        <v>29629.550000000003</v>
      </c>
      <c r="I58" s="275">
        <v>0.39052819641902747</v>
      </c>
      <c r="J58" s="276"/>
      <c r="K58" s="274">
        <v>84468.57</v>
      </c>
      <c r="L58" s="211">
        <v>105500</v>
      </c>
      <c r="M58" s="111">
        <v>21031.429999999993</v>
      </c>
      <c r="N58" s="275">
        <v>0.24898527345733437</v>
      </c>
      <c r="O58" s="75"/>
      <c r="P58" s="272">
        <v>75870.45</v>
      </c>
      <c r="Q58" s="111">
        <v>103500</v>
      </c>
      <c r="R58" s="111">
        <v>27629.550000000003</v>
      </c>
      <c r="S58" s="275">
        <v>0.36416747231629709</v>
      </c>
      <c r="T58" s="276"/>
      <c r="U58" s="272">
        <v>84468.57</v>
      </c>
      <c r="V58" s="111">
        <v>103500</v>
      </c>
      <c r="W58" s="111">
        <v>19031.429999999993</v>
      </c>
      <c r="X58" s="275">
        <v>0.22530782751501524</v>
      </c>
      <c r="Z58" s="272">
        <v>0</v>
      </c>
      <c r="AA58" s="111">
        <v>0</v>
      </c>
      <c r="AB58" s="111">
        <v>0</v>
      </c>
      <c r="AC58" s="275">
        <v>0</v>
      </c>
      <c r="AD58" s="276"/>
      <c r="AE58" s="272">
        <v>0</v>
      </c>
      <c r="AF58" s="111">
        <v>0</v>
      </c>
      <c r="AG58" s="111">
        <v>0</v>
      </c>
      <c r="AH58" s="275">
        <v>0</v>
      </c>
      <c r="AJ58" s="272">
        <v>0</v>
      </c>
      <c r="AK58" s="111">
        <v>0</v>
      </c>
      <c r="AL58" s="111">
        <v>0</v>
      </c>
      <c r="AM58" s="275">
        <v>0</v>
      </c>
      <c r="AN58" s="276"/>
      <c r="AO58" s="272">
        <v>0</v>
      </c>
      <c r="AP58" s="111">
        <v>0</v>
      </c>
      <c r="AQ58" s="111">
        <v>0</v>
      </c>
      <c r="AR58" s="275">
        <v>0</v>
      </c>
      <c r="AT58" s="272">
        <v>0</v>
      </c>
      <c r="AU58" s="111">
        <v>0</v>
      </c>
      <c r="AV58" s="111">
        <v>0</v>
      </c>
      <c r="AW58" s="275">
        <v>0</v>
      </c>
      <c r="AX58" s="276"/>
      <c r="AY58" s="272">
        <v>0</v>
      </c>
      <c r="AZ58" s="111">
        <v>0</v>
      </c>
      <c r="BA58" s="111">
        <v>0</v>
      </c>
      <c r="BB58" s="275">
        <v>0</v>
      </c>
      <c r="BD58" s="272">
        <v>0</v>
      </c>
      <c r="BE58" s="111">
        <v>0</v>
      </c>
      <c r="BF58" s="111">
        <v>0</v>
      </c>
      <c r="BG58" s="275">
        <v>0</v>
      </c>
      <c r="BH58" s="276"/>
      <c r="BI58" s="272">
        <v>0</v>
      </c>
      <c r="BJ58" s="111">
        <v>0</v>
      </c>
      <c r="BK58" s="111">
        <v>0</v>
      </c>
      <c r="BL58" s="275">
        <v>0</v>
      </c>
      <c r="BN58" s="272">
        <v>0</v>
      </c>
      <c r="BO58" s="111">
        <v>0</v>
      </c>
      <c r="BP58" s="111">
        <v>0</v>
      </c>
      <c r="BQ58" s="275">
        <v>0</v>
      </c>
      <c r="BR58" s="276"/>
      <c r="BS58" s="272">
        <v>0</v>
      </c>
      <c r="BT58" s="111">
        <v>0</v>
      </c>
      <c r="BU58" s="111">
        <v>0</v>
      </c>
      <c r="BV58" s="275">
        <v>0</v>
      </c>
      <c r="BX58" s="272">
        <v>0</v>
      </c>
      <c r="BY58" s="111">
        <v>0</v>
      </c>
      <c r="BZ58" s="111">
        <v>0</v>
      </c>
      <c r="CA58" s="275">
        <v>0</v>
      </c>
      <c r="CB58" s="276"/>
      <c r="CC58" s="272">
        <v>0</v>
      </c>
      <c r="CD58" s="111">
        <v>0</v>
      </c>
      <c r="CE58" s="111">
        <v>0</v>
      </c>
      <c r="CF58" s="275">
        <v>0</v>
      </c>
      <c r="CH58" s="272">
        <v>0</v>
      </c>
      <c r="CI58" s="111">
        <v>0</v>
      </c>
      <c r="CJ58" s="111">
        <v>0</v>
      </c>
      <c r="CK58" s="275">
        <v>0</v>
      </c>
      <c r="CL58" s="276"/>
      <c r="CM58" s="272">
        <v>0</v>
      </c>
      <c r="CN58" s="111">
        <v>0</v>
      </c>
      <c r="CO58" s="111">
        <v>0</v>
      </c>
      <c r="CP58" s="275">
        <v>0</v>
      </c>
      <c r="CR58" s="272">
        <v>0</v>
      </c>
      <c r="CS58" s="111">
        <v>0</v>
      </c>
      <c r="CT58" s="111">
        <v>0</v>
      </c>
      <c r="CU58" s="275">
        <v>0</v>
      </c>
      <c r="CV58" s="276"/>
      <c r="CW58" s="272">
        <v>0</v>
      </c>
      <c r="CX58" s="111">
        <v>0</v>
      </c>
      <c r="CY58" s="111">
        <v>0</v>
      </c>
      <c r="CZ58" s="275">
        <v>0</v>
      </c>
      <c r="DB58" s="272">
        <v>0</v>
      </c>
      <c r="DC58" s="111">
        <v>0</v>
      </c>
      <c r="DD58" s="111">
        <v>0</v>
      </c>
      <c r="DE58" s="275">
        <v>0</v>
      </c>
      <c r="DF58" s="276"/>
      <c r="DG58" s="272">
        <v>0</v>
      </c>
      <c r="DH58" s="111">
        <v>0</v>
      </c>
      <c r="DI58" s="111">
        <v>0</v>
      </c>
      <c r="DJ58" s="275">
        <v>0</v>
      </c>
      <c r="DL58" s="272">
        <v>0</v>
      </c>
      <c r="DM58" s="111">
        <v>0</v>
      </c>
      <c r="DN58" s="111">
        <v>0</v>
      </c>
      <c r="DO58" s="275">
        <v>0</v>
      </c>
      <c r="DP58" s="276"/>
      <c r="DQ58" s="272">
        <v>0</v>
      </c>
      <c r="DR58" s="111">
        <v>0</v>
      </c>
      <c r="DS58" s="111">
        <v>0</v>
      </c>
      <c r="DT58" s="275">
        <v>0</v>
      </c>
      <c r="DV58" s="272">
        <v>0</v>
      </c>
      <c r="DW58" s="111">
        <v>0</v>
      </c>
      <c r="DX58" s="111">
        <v>0</v>
      </c>
      <c r="DY58" s="275">
        <v>0</v>
      </c>
      <c r="DZ58" s="276"/>
      <c r="EA58" s="272">
        <v>0</v>
      </c>
      <c r="EB58" s="111">
        <v>0</v>
      </c>
      <c r="EC58" s="111">
        <v>0</v>
      </c>
      <c r="ED58" s="275">
        <v>0</v>
      </c>
      <c r="EF58" s="272">
        <v>0</v>
      </c>
      <c r="EG58" s="111">
        <v>2000</v>
      </c>
      <c r="EH58" s="111">
        <v>2000</v>
      </c>
      <c r="EI58" s="275" t="s">
        <v>363</v>
      </c>
      <c r="EJ58" s="276"/>
      <c r="EK58" s="272">
        <v>0</v>
      </c>
      <c r="EL58" s="111">
        <v>2000</v>
      </c>
      <c r="EM58" s="111">
        <v>2000</v>
      </c>
      <c r="EN58" s="275" t="s">
        <v>363</v>
      </c>
      <c r="EP58" s="272">
        <v>0</v>
      </c>
      <c r="EQ58" s="111">
        <v>0</v>
      </c>
      <c r="ER58" s="111">
        <v>0</v>
      </c>
      <c r="ES58" s="275">
        <v>0</v>
      </c>
      <c r="ET58" s="276"/>
      <c r="EU58" s="272">
        <v>0</v>
      </c>
      <c r="EV58" s="111">
        <v>0</v>
      </c>
      <c r="EW58" s="111">
        <v>0</v>
      </c>
      <c r="EX58" s="275">
        <v>0</v>
      </c>
      <c r="EZ58" s="272">
        <v>0</v>
      </c>
      <c r="FA58" s="111">
        <v>0</v>
      </c>
      <c r="FB58" s="111">
        <v>0</v>
      </c>
      <c r="FC58" s="275">
        <v>0</v>
      </c>
      <c r="FD58" s="276"/>
      <c r="FE58" s="272">
        <v>0</v>
      </c>
      <c r="FF58" s="111">
        <v>0</v>
      </c>
      <c r="FG58" s="111">
        <v>0</v>
      </c>
      <c r="FH58" s="275">
        <v>0</v>
      </c>
    </row>
    <row r="59" spans="1:164" s="56" customFormat="1" outlineLevel="1">
      <c r="A59" s="119">
        <v>52200</v>
      </c>
      <c r="B59" s="74">
        <v>52200</v>
      </c>
      <c r="C59" s="68"/>
      <c r="D59" s="56" t="s">
        <v>5</v>
      </c>
      <c r="F59" s="274">
        <v>9000</v>
      </c>
      <c r="G59" s="211">
        <v>6850</v>
      </c>
      <c r="H59" s="111">
        <v>-2150</v>
      </c>
      <c r="I59" s="275">
        <v>-0.2388888888888889</v>
      </c>
      <c r="J59" s="276"/>
      <c r="K59" s="274">
        <v>8267.1</v>
      </c>
      <c r="L59" s="211">
        <v>6850</v>
      </c>
      <c r="M59" s="111">
        <v>-1417.1000000000004</v>
      </c>
      <c r="N59" s="275">
        <v>-0.17141440166442892</v>
      </c>
      <c r="O59" s="75"/>
      <c r="P59" s="272">
        <v>6030</v>
      </c>
      <c r="Q59" s="111">
        <v>4050</v>
      </c>
      <c r="R59" s="111">
        <v>-1980</v>
      </c>
      <c r="S59" s="275">
        <v>-0.32835820895522388</v>
      </c>
      <c r="T59" s="276"/>
      <c r="U59" s="272">
        <v>7097.1</v>
      </c>
      <c r="V59" s="111">
        <v>4050</v>
      </c>
      <c r="W59" s="111">
        <v>-3047.1000000000004</v>
      </c>
      <c r="X59" s="275">
        <v>-0.42934438009891368</v>
      </c>
      <c r="Z59" s="272">
        <v>970</v>
      </c>
      <c r="AA59" s="111">
        <v>800</v>
      </c>
      <c r="AB59" s="111">
        <v>-170</v>
      </c>
      <c r="AC59" s="275">
        <v>-0.17525773195876287</v>
      </c>
      <c r="AD59" s="276"/>
      <c r="AE59" s="272">
        <v>670</v>
      </c>
      <c r="AF59" s="111">
        <v>800</v>
      </c>
      <c r="AG59" s="111">
        <v>130</v>
      </c>
      <c r="AH59" s="275">
        <v>0.19402985074626866</v>
      </c>
      <c r="AJ59" s="272">
        <v>0</v>
      </c>
      <c r="AK59" s="111">
        <v>0</v>
      </c>
      <c r="AL59" s="111">
        <v>0</v>
      </c>
      <c r="AM59" s="275">
        <v>0</v>
      </c>
      <c r="AN59" s="276"/>
      <c r="AO59" s="272">
        <v>0</v>
      </c>
      <c r="AP59" s="111">
        <v>0</v>
      </c>
      <c r="AQ59" s="111">
        <v>0</v>
      </c>
      <c r="AR59" s="275">
        <v>0</v>
      </c>
      <c r="AT59" s="272">
        <v>0</v>
      </c>
      <c r="AU59" s="111">
        <v>0</v>
      </c>
      <c r="AV59" s="111">
        <v>0</v>
      </c>
      <c r="AW59" s="275">
        <v>0</v>
      </c>
      <c r="AX59" s="276"/>
      <c r="AY59" s="272">
        <v>0</v>
      </c>
      <c r="AZ59" s="111">
        <v>0</v>
      </c>
      <c r="BA59" s="111">
        <v>0</v>
      </c>
      <c r="BB59" s="275">
        <v>0</v>
      </c>
      <c r="BD59" s="272">
        <v>2000</v>
      </c>
      <c r="BE59" s="111">
        <v>2000</v>
      </c>
      <c r="BF59" s="111">
        <v>0</v>
      </c>
      <c r="BG59" s="275" t="s">
        <v>362</v>
      </c>
      <c r="BH59" s="276"/>
      <c r="BI59" s="272">
        <v>500</v>
      </c>
      <c r="BJ59" s="111">
        <v>2000</v>
      </c>
      <c r="BK59" s="111">
        <v>1500</v>
      </c>
      <c r="BL59" s="275">
        <v>3</v>
      </c>
      <c r="BN59" s="272">
        <v>0</v>
      </c>
      <c r="BO59" s="111">
        <v>0</v>
      </c>
      <c r="BP59" s="111">
        <v>0</v>
      </c>
      <c r="BQ59" s="275">
        <v>0</v>
      </c>
      <c r="BR59" s="276"/>
      <c r="BS59" s="272">
        <v>0</v>
      </c>
      <c r="BT59" s="111">
        <v>0</v>
      </c>
      <c r="BU59" s="111">
        <v>0</v>
      </c>
      <c r="BV59" s="275">
        <v>0</v>
      </c>
      <c r="BX59" s="272">
        <v>0</v>
      </c>
      <c r="BY59" s="111">
        <v>0</v>
      </c>
      <c r="BZ59" s="111">
        <v>0</v>
      </c>
      <c r="CA59" s="275">
        <v>0</v>
      </c>
      <c r="CB59" s="276"/>
      <c r="CC59" s="272">
        <v>0</v>
      </c>
      <c r="CD59" s="111">
        <v>0</v>
      </c>
      <c r="CE59" s="111">
        <v>0</v>
      </c>
      <c r="CF59" s="275">
        <v>0</v>
      </c>
      <c r="CH59" s="272">
        <v>0</v>
      </c>
      <c r="CI59" s="111">
        <v>0</v>
      </c>
      <c r="CJ59" s="111">
        <v>0</v>
      </c>
      <c r="CK59" s="275">
        <v>0</v>
      </c>
      <c r="CL59" s="276"/>
      <c r="CM59" s="272">
        <v>0</v>
      </c>
      <c r="CN59" s="111">
        <v>0</v>
      </c>
      <c r="CO59" s="111">
        <v>0</v>
      </c>
      <c r="CP59" s="275">
        <v>0</v>
      </c>
      <c r="CR59" s="272">
        <v>0</v>
      </c>
      <c r="CS59" s="111">
        <v>0</v>
      </c>
      <c r="CT59" s="111">
        <v>0</v>
      </c>
      <c r="CU59" s="275">
        <v>0</v>
      </c>
      <c r="CV59" s="276"/>
      <c r="CW59" s="272">
        <v>0</v>
      </c>
      <c r="CX59" s="111">
        <v>0</v>
      </c>
      <c r="CY59" s="111">
        <v>0</v>
      </c>
      <c r="CZ59" s="275">
        <v>0</v>
      </c>
      <c r="DB59" s="272">
        <v>0</v>
      </c>
      <c r="DC59" s="111">
        <v>0</v>
      </c>
      <c r="DD59" s="111">
        <v>0</v>
      </c>
      <c r="DE59" s="275">
        <v>0</v>
      </c>
      <c r="DF59" s="276"/>
      <c r="DG59" s="272">
        <v>0</v>
      </c>
      <c r="DH59" s="111">
        <v>0</v>
      </c>
      <c r="DI59" s="111">
        <v>0</v>
      </c>
      <c r="DJ59" s="275">
        <v>0</v>
      </c>
      <c r="DL59" s="272">
        <v>0</v>
      </c>
      <c r="DM59" s="111">
        <v>0</v>
      </c>
      <c r="DN59" s="111">
        <v>0</v>
      </c>
      <c r="DO59" s="275">
        <v>0</v>
      </c>
      <c r="DP59" s="276"/>
      <c r="DQ59" s="272">
        <v>0</v>
      </c>
      <c r="DR59" s="111">
        <v>0</v>
      </c>
      <c r="DS59" s="111">
        <v>0</v>
      </c>
      <c r="DT59" s="275">
        <v>0</v>
      </c>
      <c r="DV59" s="272">
        <v>0</v>
      </c>
      <c r="DW59" s="111">
        <v>0</v>
      </c>
      <c r="DX59" s="111">
        <v>0</v>
      </c>
      <c r="DY59" s="275">
        <v>0</v>
      </c>
      <c r="DZ59" s="276"/>
      <c r="EA59" s="272">
        <v>0</v>
      </c>
      <c r="EB59" s="111">
        <v>0</v>
      </c>
      <c r="EC59" s="111">
        <v>0</v>
      </c>
      <c r="ED59" s="275">
        <v>0</v>
      </c>
      <c r="EF59" s="272">
        <v>0</v>
      </c>
      <c r="EG59" s="111">
        <v>0</v>
      </c>
      <c r="EH59" s="111">
        <v>0</v>
      </c>
      <c r="EI59" s="275">
        <v>0</v>
      </c>
      <c r="EJ59" s="276"/>
      <c r="EK59" s="272">
        <v>0</v>
      </c>
      <c r="EL59" s="111">
        <v>0</v>
      </c>
      <c r="EM59" s="111">
        <v>0</v>
      </c>
      <c r="EN59" s="275">
        <v>0</v>
      </c>
      <c r="EP59" s="272">
        <v>0</v>
      </c>
      <c r="EQ59" s="111">
        <v>0</v>
      </c>
      <c r="ER59" s="111">
        <v>0</v>
      </c>
      <c r="ES59" s="275">
        <v>0</v>
      </c>
      <c r="ET59" s="276"/>
      <c r="EU59" s="272">
        <v>0</v>
      </c>
      <c r="EV59" s="111">
        <v>0</v>
      </c>
      <c r="EW59" s="111">
        <v>0</v>
      </c>
      <c r="EX59" s="275">
        <v>0</v>
      </c>
      <c r="EZ59" s="272">
        <v>0</v>
      </c>
      <c r="FA59" s="111">
        <v>0</v>
      </c>
      <c r="FB59" s="111">
        <v>0</v>
      </c>
      <c r="FC59" s="275">
        <v>0</v>
      </c>
      <c r="FD59" s="276"/>
      <c r="FE59" s="272">
        <v>0</v>
      </c>
      <c r="FF59" s="111">
        <v>0</v>
      </c>
      <c r="FG59" s="111">
        <v>0</v>
      </c>
      <c r="FH59" s="275">
        <v>0</v>
      </c>
    </row>
    <row r="60" spans="1:164" s="56" customFormat="1" outlineLevel="1">
      <c r="A60" s="119">
        <v>52300</v>
      </c>
      <c r="B60" s="74">
        <v>52300</v>
      </c>
      <c r="C60" s="68"/>
      <c r="D60" s="56" t="s">
        <v>6</v>
      </c>
      <c r="F60" s="274">
        <v>70</v>
      </c>
      <c r="G60" s="211">
        <v>140</v>
      </c>
      <c r="H60" s="111">
        <v>70</v>
      </c>
      <c r="I60" s="275">
        <v>1</v>
      </c>
      <c r="J60" s="276"/>
      <c r="K60" s="274">
        <v>20</v>
      </c>
      <c r="L60" s="211">
        <v>140</v>
      </c>
      <c r="M60" s="111">
        <v>120</v>
      </c>
      <c r="N60" s="275">
        <v>6</v>
      </c>
      <c r="O60" s="75"/>
      <c r="P60" s="272">
        <v>70</v>
      </c>
      <c r="Q60" s="111">
        <v>140</v>
      </c>
      <c r="R60" s="111">
        <v>70</v>
      </c>
      <c r="S60" s="275">
        <v>1</v>
      </c>
      <c r="T60" s="276"/>
      <c r="U60" s="272">
        <v>20</v>
      </c>
      <c r="V60" s="111">
        <v>140</v>
      </c>
      <c r="W60" s="111">
        <v>120</v>
      </c>
      <c r="X60" s="275">
        <v>6</v>
      </c>
      <c r="Z60" s="272">
        <v>0</v>
      </c>
      <c r="AA60" s="111">
        <v>0</v>
      </c>
      <c r="AB60" s="111">
        <v>0</v>
      </c>
      <c r="AC60" s="275">
        <v>0</v>
      </c>
      <c r="AD60" s="276"/>
      <c r="AE60" s="272">
        <v>0</v>
      </c>
      <c r="AF60" s="111">
        <v>0</v>
      </c>
      <c r="AG60" s="111">
        <v>0</v>
      </c>
      <c r="AH60" s="275">
        <v>0</v>
      </c>
      <c r="AJ60" s="272">
        <v>0</v>
      </c>
      <c r="AK60" s="111">
        <v>0</v>
      </c>
      <c r="AL60" s="111">
        <v>0</v>
      </c>
      <c r="AM60" s="275">
        <v>0</v>
      </c>
      <c r="AN60" s="276"/>
      <c r="AO60" s="272">
        <v>0</v>
      </c>
      <c r="AP60" s="111">
        <v>0</v>
      </c>
      <c r="AQ60" s="111">
        <v>0</v>
      </c>
      <c r="AR60" s="275">
        <v>0</v>
      </c>
      <c r="AT60" s="272">
        <v>0</v>
      </c>
      <c r="AU60" s="111">
        <v>0</v>
      </c>
      <c r="AV60" s="111">
        <v>0</v>
      </c>
      <c r="AW60" s="275">
        <v>0</v>
      </c>
      <c r="AX60" s="276"/>
      <c r="AY60" s="272">
        <v>0</v>
      </c>
      <c r="AZ60" s="111">
        <v>0</v>
      </c>
      <c r="BA60" s="111">
        <v>0</v>
      </c>
      <c r="BB60" s="275">
        <v>0</v>
      </c>
      <c r="BD60" s="272">
        <v>0</v>
      </c>
      <c r="BE60" s="111">
        <v>0</v>
      </c>
      <c r="BF60" s="111">
        <v>0</v>
      </c>
      <c r="BG60" s="275">
        <v>0</v>
      </c>
      <c r="BH60" s="276"/>
      <c r="BI60" s="272">
        <v>0</v>
      </c>
      <c r="BJ60" s="111">
        <v>0</v>
      </c>
      <c r="BK60" s="111">
        <v>0</v>
      </c>
      <c r="BL60" s="275">
        <v>0</v>
      </c>
      <c r="BN60" s="272">
        <v>0</v>
      </c>
      <c r="BO60" s="111">
        <v>0</v>
      </c>
      <c r="BP60" s="111">
        <v>0</v>
      </c>
      <c r="BQ60" s="275">
        <v>0</v>
      </c>
      <c r="BR60" s="276"/>
      <c r="BS60" s="272">
        <v>0</v>
      </c>
      <c r="BT60" s="111">
        <v>0</v>
      </c>
      <c r="BU60" s="111">
        <v>0</v>
      </c>
      <c r="BV60" s="275">
        <v>0</v>
      </c>
      <c r="BX60" s="272">
        <v>0</v>
      </c>
      <c r="BY60" s="111">
        <v>0</v>
      </c>
      <c r="BZ60" s="111">
        <v>0</v>
      </c>
      <c r="CA60" s="275">
        <v>0</v>
      </c>
      <c r="CB60" s="276"/>
      <c r="CC60" s="272">
        <v>0</v>
      </c>
      <c r="CD60" s="111">
        <v>0</v>
      </c>
      <c r="CE60" s="111">
        <v>0</v>
      </c>
      <c r="CF60" s="275">
        <v>0</v>
      </c>
      <c r="CH60" s="272">
        <v>0</v>
      </c>
      <c r="CI60" s="111">
        <v>0</v>
      </c>
      <c r="CJ60" s="111">
        <v>0</v>
      </c>
      <c r="CK60" s="275">
        <v>0</v>
      </c>
      <c r="CL60" s="276"/>
      <c r="CM60" s="272">
        <v>0</v>
      </c>
      <c r="CN60" s="111">
        <v>0</v>
      </c>
      <c r="CO60" s="111">
        <v>0</v>
      </c>
      <c r="CP60" s="275">
        <v>0</v>
      </c>
      <c r="CR60" s="272">
        <v>0</v>
      </c>
      <c r="CS60" s="111">
        <v>0</v>
      </c>
      <c r="CT60" s="111">
        <v>0</v>
      </c>
      <c r="CU60" s="275">
        <v>0</v>
      </c>
      <c r="CV60" s="276"/>
      <c r="CW60" s="272">
        <v>0</v>
      </c>
      <c r="CX60" s="111">
        <v>0</v>
      </c>
      <c r="CY60" s="111">
        <v>0</v>
      </c>
      <c r="CZ60" s="275">
        <v>0</v>
      </c>
      <c r="DB60" s="272">
        <v>0</v>
      </c>
      <c r="DC60" s="111">
        <v>0</v>
      </c>
      <c r="DD60" s="111">
        <v>0</v>
      </c>
      <c r="DE60" s="275">
        <v>0</v>
      </c>
      <c r="DF60" s="276"/>
      <c r="DG60" s="272">
        <v>0</v>
      </c>
      <c r="DH60" s="111">
        <v>0</v>
      </c>
      <c r="DI60" s="111">
        <v>0</v>
      </c>
      <c r="DJ60" s="275">
        <v>0</v>
      </c>
      <c r="DL60" s="272">
        <v>0</v>
      </c>
      <c r="DM60" s="111">
        <v>0</v>
      </c>
      <c r="DN60" s="111">
        <v>0</v>
      </c>
      <c r="DO60" s="275">
        <v>0</v>
      </c>
      <c r="DP60" s="276"/>
      <c r="DQ60" s="272">
        <v>0</v>
      </c>
      <c r="DR60" s="111">
        <v>0</v>
      </c>
      <c r="DS60" s="111">
        <v>0</v>
      </c>
      <c r="DT60" s="275">
        <v>0</v>
      </c>
      <c r="DV60" s="272">
        <v>0</v>
      </c>
      <c r="DW60" s="111">
        <v>0</v>
      </c>
      <c r="DX60" s="111">
        <v>0</v>
      </c>
      <c r="DY60" s="275">
        <v>0</v>
      </c>
      <c r="DZ60" s="276"/>
      <c r="EA60" s="272">
        <v>0</v>
      </c>
      <c r="EB60" s="111">
        <v>0</v>
      </c>
      <c r="EC60" s="111">
        <v>0</v>
      </c>
      <c r="ED60" s="275">
        <v>0</v>
      </c>
      <c r="EF60" s="272">
        <v>0</v>
      </c>
      <c r="EG60" s="111">
        <v>0</v>
      </c>
      <c r="EH60" s="111">
        <v>0</v>
      </c>
      <c r="EI60" s="275">
        <v>0</v>
      </c>
      <c r="EJ60" s="276"/>
      <c r="EK60" s="272">
        <v>0</v>
      </c>
      <c r="EL60" s="111">
        <v>0</v>
      </c>
      <c r="EM60" s="111">
        <v>0</v>
      </c>
      <c r="EN60" s="275">
        <v>0</v>
      </c>
      <c r="EP60" s="272">
        <v>0</v>
      </c>
      <c r="EQ60" s="111">
        <v>0</v>
      </c>
      <c r="ER60" s="111">
        <v>0</v>
      </c>
      <c r="ES60" s="275">
        <v>0</v>
      </c>
      <c r="ET60" s="276"/>
      <c r="EU60" s="272">
        <v>0</v>
      </c>
      <c r="EV60" s="111">
        <v>0</v>
      </c>
      <c r="EW60" s="111">
        <v>0</v>
      </c>
      <c r="EX60" s="275">
        <v>0</v>
      </c>
      <c r="EZ60" s="272">
        <v>0</v>
      </c>
      <c r="FA60" s="111">
        <v>0</v>
      </c>
      <c r="FB60" s="111">
        <v>0</v>
      </c>
      <c r="FC60" s="275">
        <v>0</v>
      </c>
      <c r="FD60" s="276"/>
      <c r="FE60" s="272">
        <v>0</v>
      </c>
      <c r="FF60" s="111">
        <v>0</v>
      </c>
      <c r="FG60" s="111">
        <v>0</v>
      </c>
      <c r="FH60" s="275">
        <v>0</v>
      </c>
    </row>
    <row r="61" spans="1:164" s="56" customFormat="1" outlineLevel="1">
      <c r="A61" s="119">
        <v>52500</v>
      </c>
      <c r="B61" s="74">
        <v>52500</v>
      </c>
      <c r="C61" s="68"/>
      <c r="D61" s="56" t="s">
        <v>178</v>
      </c>
      <c r="F61" s="274">
        <v>20000</v>
      </c>
      <c r="G61" s="211">
        <v>25000</v>
      </c>
      <c r="H61" s="111">
        <v>5000</v>
      </c>
      <c r="I61" s="275">
        <v>0.25</v>
      </c>
      <c r="J61" s="276"/>
      <c r="K61" s="274">
        <v>24908.63</v>
      </c>
      <c r="L61" s="211">
        <v>25000</v>
      </c>
      <c r="M61" s="111">
        <v>91.369999999998981</v>
      </c>
      <c r="N61" s="275">
        <v>3.668206561340346E-3</v>
      </c>
      <c r="O61" s="75"/>
      <c r="P61" s="272">
        <v>0</v>
      </c>
      <c r="Q61" s="111">
        <v>0</v>
      </c>
      <c r="R61" s="111">
        <v>0</v>
      </c>
      <c r="S61" s="275">
        <v>0</v>
      </c>
      <c r="T61" s="276"/>
      <c r="U61" s="272">
        <v>0</v>
      </c>
      <c r="V61" s="111">
        <v>0</v>
      </c>
      <c r="W61" s="111">
        <v>0</v>
      </c>
      <c r="X61" s="275">
        <v>0</v>
      </c>
      <c r="Z61" s="272">
        <v>0</v>
      </c>
      <c r="AA61" s="111">
        <v>0</v>
      </c>
      <c r="AB61" s="111">
        <v>0</v>
      </c>
      <c r="AC61" s="275">
        <v>0</v>
      </c>
      <c r="AD61" s="276"/>
      <c r="AE61" s="272">
        <v>0</v>
      </c>
      <c r="AF61" s="111">
        <v>0</v>
      </c>
      <c r="AG61" s="111">
        <v>0</v>
      </c>
      <c r="AH61" s="275">
        <v>0</v>
      </c>
      <c r="AJ61" s="272">
        <v>0</v>
      </c>
      <c r="AK61" s="111">
        <v>0</v>
      </c>
      <c r="AL61" s="111">
        <v>0</v>
      </c>
      <c r="AM61" s="275">
        <v>0</v>
      </c>
      <c r="AN61" s="276"/>
      <c r="AO61" s="272">
        <v>0</v>
      </c>
      <c r="AP61" s="111">
        <v>0</v>
      </c>
      <c r="AQ61" s="111">
        <v>0</v>
      </c>
      <c r="AR61" s="275">
        <v>0</v>
      </c>
      <c r="AT61" s="272">
        <v>0</v>
      </c>
      <c r="AU61" s="111">
        <v>0</v>
      </c>
      <c r="AV61" s="111">
        <v>0</v>
      </c>
      <c r="AW61" s="275">
        <v>0</v>
      </c>
      <c r="AX61" s="276"/>
      <c r="AY61" s="272">
        <v>0</v>
      </c>
      <c r="AZ61" s="111">
        <v>0</v>
      </c>
      <c r="BA61" s="111">
        <v>0</v>
      </c>
      <c r="BB61" s="275">
        <v>0</v>
      </c>
      <c r="BD61" s="272">
        <v>20000</v>
      </c>
      <c r="BE61" s="111">
        <v>25000</v>
      </c>
      <c r="BF61" s="111">
        <v>5000</v>
      </c>
      <c r="BG61" s="275">
        <v>0.25</v>
      </c>
      <c r="BH61" s="276"/>
      <c r="BI61" s="272">
        <v>24908.63</v>
      </c>
      <c r="BJ61" s="111">
        <v>25000</v>
      </c>
      <c r="BK61" s="111">
        <v>91.369999999998981</v>
      </c>
      <c r="BL61" s="275">
        <v>3.668206561340346E-3</v>
      </c>
      <c r="BN61" s="272">
        <v>0</v>
      </c>
      <c r="BO61" s="111">
        <v>0</v>
      </c>
      <c r="BP61" s="111">
        <v>0</v>
      </c>
      <c r="BQ61" s="275">
        <v>0</v>
      </c>
      <c r="BR61" s="276"/>
      <c r="BS61" s="272">
        <v>0</v>
      </c>
      <c r="BT61" s="111">
        <v>0</v>
      </c>
      <c r="BU61" s="111">
        <v>0</v>
      </c>
      <c r="BV61" s="275">
        <v>0</v>
      </c>
      <c r="BX61" s="272">
        <v>0</v>
      </c>
      <c r="BY61" s="111">
        <v>0</v>
      </c>
      <c r="BZ61" s="111">
        <v>0</v>
      </c>
      <c r="CA61" s="275">
        <v>0</v>
      </c>
      <c r="CB61" s="276"/>
      <c r="CC61" s="272">
        <v>0</v>
      </c>
      <c r="CD61" s="111">
        <v>0</v>
      </c>
      <c r="CE61" s="111">
        <v>0</v>
      </c>
      <c r="CF61" s="275">
        <v>0</v>
      </c>
      <c r="CH61" s="272">
        <v>0</v>
      </c>
      <c r="CI61" s="111">
        <v>0</v>
      </c>
      <c r="CJ61" s="111">
        <v>0</v>
      </c>
      <c r="CK61" s="275">
        <v>0</v>
      </c>
      <c r="CL61" s="276"/>
      <c r="CM61" s="272">
        <v>0</v>
      </c>
      <c r="CN61" s="111">
        <v>0</v>
      </c>
      <c r="CO61" s="111">
        <v>0</v>
      </c>
      <c r="CP61" s="275">
        <v>0</v>
      </c>
      <c r="CR61" s="272">
        <v>0</v>
      </c>
      <c r="CS61" s="111">
        <v>0</v>
      </c>
      <c r="CT61" s="111">
        <v>0</v>
      </c>
      <c r="CU61" s="275">
        <v>0</v>
      </c>
      <c r="CV61" s="276"/>
      <c r="CW61" s="272">
        <v>0</v>
      </c>
      <c r="CX61" s="111">
        <v>0</v>
      </c>
      <c r="CY61" s="111">
        <v>0</v>
      </c>
      <c r="CZ61" s="275">
        <v>0</v>
      </c>
      <c r="DB61" s="272">
        <v>0</v>
      </c>
      <c r="DC61" s="111">
        <v>0</v>
      </c>
      <c r="DD61" s="111">
        <v>0</v>
      </c>
      <c r="DE61" s="275">
        <v>0</v>
      </c>
      <c r="DF61" s="276"/>
      <c r="DG61" s="272">
        <v>0</v>
      </c>
      <c r="DH61" s="111">
        <v>0</v>
      </c>
      <c r="DI61" s="111">
        <v>0</v>
      </c>
      <c r="DJ61" s="275">
        <v>0</v>
      </c>
      <c r="DL61" s="272">
        <v>0</v>
      </c>
      <c r="DM61" s="111">
        <v>0</v>
      </c>
      <c r="DN61" s="111">
        <v>0</v>
      </c>
      <c r="DO61" s="275">
        <v>0</v>
      </c>
      <c r="DP61" s="276"/>
      <c r="DQ61" s="272">
        <v>0</v>
      </c>
      <c r="DR61" s="111">
        <v>0</v>
      </c>
      <c r="DS61" s="111">
        <v>0</v>
      </c>
      <c r="DT61" s="275">
        <v>0</v>
      </c>
      <c r="DV61" s="272">
        <v>0</v>
      </c>
      <c r="DW61" s="111">
        <v>0</v>
      </c>
      <c r="DX61" s="111">
        <v>0</v>
      </c>
      <c r="DY61" s="275">
        <v>0</v>
      </c>
      <c r="DZ61" s="276"/>
      <c r="EA61" s="272">
        <v>0</v>
      </c>
      <c r="EB61" s="111">
        <v>0</v>
      </c>
      <c r="EC61" s="111">
        <v>0</v>
      </c>
      <c r="ED61" s="275">
        <v>0</v>
      </c>
      <c r="EF61" s="272">
        <v>0</v>
      </c>
      <c r="EG61" s="111">
        <v>0</v>
      </c>
      <c r="EH61" s="111">
        <v>0</v>
      </c>
      <c r="EI61" s="275">
        <v>0</v>
      </c>
      <c r="EJ61" s="276"/>
      <c r="EK61" s="272">
        <v>0</v>
      </c>
      <c r="EL61" s="111">
        <v>0</v>
      </c>
      <c r="EM61" s="111">
        <v>0</v>
      </c>
      <c r="EN61" s="275">
        <v>0</v>
      </c>
      <c r="EP61" s="272">
        <v>0</v>
      </c>
      <c r="EQ61" s="111">
        <v>0</v>
      </c>
      <c r="ER61" s="111">
        <v>0</v>
      </c>
      <c r="ES61" s="275">
        <v>0</v>
      </c>
      <c r="ET61" s="276"/>
      <c r="EU61" s="272">
        <v>0</v>
      </c>
      <c r="EV61" s="111">
        <v>0</v>
      </c>
      <c r="EW61" s="111">
        <v>0</v>
      </c>
      <c r="EX61" s="275">
        <v>0</v>
      </c>
      <c r="EZ61" s="272">
        <v>0</v>
      </c>
      <c r="FA61" s="111">
        <v>0</v>
      </c>
      <c r="FB61" s="111">
        <v>0</v>
      </c>
      <c r="FC61" s="275">
        <v>0</v>
      </c>
      <c r="FD61" s="276"/>
      <c r="FE61" s="272">
        <v>0</v>
      </c>
      <c r="FF61" s="111">
        <v>0</v>
      </c>
      <c r="FG61" s="111">
        <v>0</v>
      </c>
      <c r="FH61" s="275">
        <v>0</v>
      </c>
    </row>
    <row r="62" spans="1:164" s="56" customFormat="1" outlineLevel="1">
      <c r="A62" s="119">
        <v>52600</v>
      </c>
      <c r="B62" s="74">
        <v>52600</v>
      </c>
      <c r="C62" s="68"/>
      <c r="D62" s="56" t="s">
        <v>7</v>
      </c>
      <c r="F62" s="274">
        <v>38368.800000000003</v>
      </c>
      <c r="G62" s="211">
        <v>34899</v>
      </c>
      <c r="H62" s="111">
        <v>-3469.8000000000029</v>
      </c>
      <c r="I62" s="275">
        <v>-9.0432851691999813E-2</v>
      </c>
      <c r="J62" s="276"/>
      <c r="K62" s="274">
        <v>9867.14</v>
      </c>
      <c r="L62" s="211">
        <v>34899</v>
      </c>
      <c r="M62" s="111">
        <v>25031.86</v>
      </c>
      <c r="N62" s="275">
        <v>2.5368911356279531</v>
      </c>
      <c r="O62" s="75"/>
      <c r="P62" s="272">
        <v>2689.8</v>
      </c>
      <c r="Q62" s="111">
        <v>800</v>
      </c>
      <c r="R62" s="111">
        <v>-1889.8000000000002</v>
      </c>
      <c r="S62" s="275">
        <v>-0.70258011748085358</v>
      </c>
      <c r="T62" s="276"/>
      <c r="U62" s="272">
        <v>510.72</v>
      </c>
      <c r="V62" s="111">
        <v>800</v>
      </c>
      <c r="W62" s="111">
        <v>289.27999999999997</v>
      </c>
      <c r="X62" s="275">
        <v>0.5664160401002506</v>
      </c>
      <c r="Z62" s="272">
        <v>920</v>
      </c>
      <c r="AA62" s="111">
        <v>200</v>
      </c>
      <c r="AB62" s="111">
        <v>-720</v>
      </c>
      <c r="AC62" s="275">
        <v>-0.78260869565217395</v>
      </c>
      <c r="AD62" s="276"/>
      <c r="AE62" s="272">
        <v>0</v>
      </c>
      <c r="AF62" s="111">
        <v>200</v>
      </c>
      <c r="AG62" s="111">
        <v>200</v>
      </c>
      <c r="AH62" s="275" t="s">
        <v>363</v>
      </c>
      <c r="AJ62" s="272">
        <v>0</v>
      </c>
      <c r="AK62" s="111">
        <v>300</v>
      </c>
      <c r="AL62" s="111">
        <v>300</v>
      </c>
      <c r="AM62" s="275" t="s">
        <v>363</v>
      </c>
      <c r="AN62" s="276"/>
      <c r="AO62" s="272">
        <v>0</v>
      </c>
      <c r="AP62" s="111">
        <v>300</v>
      </c>
      <c r="AQ62" s="111">
        <v>300</v>
      </c>
      <c r="AR62" s="275" t="s">
        <v>363</v>
      </c>
      <c r="AT62" s="272">
        <v>760</v>
      </c>
      <c r="AU62" s="111">
        <v>1100</v>
      </c>
      <c r="AV62" s="111">
        <v>340</v>
      </c>
      <c r="AW62" s="275">
        <v>0.44736842105263158</v>
      </c>
      <c r="AX62" s="276"/>
      <c r="AY62" s="272">
        <v>288.66000000000003</v>
      </c>
      <c r="AZ62" s="111">
        <v>1100</v>
      </c>
      <c r="BA62" s="111">
        <v>811.33999999999992</v>
      </c>
      <c r="BB62" s="275">
        <v>2.810711563777454</v>
      </c>
      <c r="BD62" s="272">
        <v>1500</v>
      </c>
      <c r="BE62" s="111">
        <v>1500</v>
      </c>
      <c r="BF62" s="111">
        <v>0</v>
      </c>
      <c r="BG62" s="275" t="s">
        <v>362</v>
      </c>
      <c r="BH62" s="276"/>
      <c r="BI62" s="272">
        <v>2584.6999999999998</v>
      </c>
      <c r="BJ62" s="111">
        <v>1500</v>
      </c>
      <c r="BK62" s="111">
        <v>-1084.6999999999998</v>
      </c>
      <c r="BL62" s="275">
        <v>-0.41966185630827557</v>
      </c>
      <c r="BN62" s="272">
        <v>1000</v>
      </c>
      <c r="BO62" s="111">
        <v>0</v>
      </c>
      <c r="BP62" s="111">
        <v>-1000</v>
      </c>
      <c r="BQ62" s="275">
        <v>-1</v>
      </c>
      <c r="BR62" s="276"/>
      <c r="BS62" s="272">
        <v>19.97</v>
      </c>
      <c r="BT62" s="111">
        <v>0</v>
      </c>
      <c r="BU62" s="111">
        <v>-19.97</v>
      </c>
      <c r="BV62" s="275">
        <v>-1</v>
      </c>
      <c r="BX62" s="272">
        <v>28279</v>
      </c>
      <c r="BY62" s="111">
        <v>28279</v>
      </c>
      <c r="BZ62" s="111">
        <v>0</v>
      </c>
      <c r="CA62" s="275" t="s">
        <v>362</v>
      </c>
      <c r="CB62" s="276"/>
      <c r="CC62" s="272">
        <v>4800.99</v>
      </c>
      <c r="CD62" s="111">
        <v>28279</v>
      </c>
      <c r="CE62" s="111">
        <v>23478.010000000002</v>
      </c>
      <c r="CF62" s="275">
        <v>4.8902434706175191</v>
      </c>
      <c r="CH62" s="272">
        <v>400</v>
      </c>
      <c r="CI62" s="111">
        <v>400</v>
      </c>
      <c r="CJ62" s="111">
        <v>0</v>
      </c>
      <c r="CK62" s="275" t="s">
        <v>362</v>
      </c>
      <c r="CL62" s="276"/>
      <c r="CM62" s="272">
        <v>0</v>
      </c>
      <c r="CN62" s="111">
        <v>400</v>
      </c>
      <c r="CO62" s="111">
        <v>400</v>
      </c>
      <c r="CP62" s="275" t="s">
        <v>363</v>
      </c>
      <c r="CR62" s="272">
        <v>1740</v>
      </c>
      <c r="CS62" s="111">
        <v>1740</v>
      </c>
      <c r="CT62" s="111">
        <v>0</v>
      </c>
      <c r="CU62" s="275" t="s">
        <v>362</v>
      </c>
      <c r="CV62" s="276"/>
      <c r="CW62" s="272">
        <v>1210.17</v>
      </c>
      <c r="CX62" s="111">
        <v>1740</v>
      </c>
      <c r="CY62" s="111">
        <v>529.82999999999993</v>
      </c>
      <c r="CZ62" s="275">
        <v>0.43781452192667136</v>
      </c>
      <c r="DB62" s="272">
        <v>930</v>
      </c>
      <c r="DC62" s="111">
        <v>180</v>
      </c>
      <c r="DD62" s="111">
        <v>-750</v>
      </c>
      <c r="DE62" s="275">
        <v>-0.80645161290322576</v>
      </c>
      <c r="DF62" s="276"/>
      <c r="DG62" s="272">
        <v>451.93</v>
      </c>
      <c r="DH62" s="111">
        <v>180</v>
      </c>
      <c r="DI62" s="111">
        <v>-271.93</v>
      </c>
      <c r="DJ62" s="275">
        <v>-0.60170822915053213</v>
      </c>
      <c r="DL62" s="272">
        <v>0</v>
      </c>
      <c r="DM62" s="111">
        <v>400</v>
      </c>
      <c r="DN62" s="111">
        <v>400</v>
      </c>
      <c r="DO62" s="275" t="s">
        <v>363</v>
      </c>
      <c r="DP62" s="276"/>
      <c r="DQ62" s="272">
        <v>0</v>
      </c>
      <c r="DR62" s="111">
        <v>400</v>
      </c>
      <c r="DS62" s="111">
        <v>400</v>
      </c>
      <c r="DT62" s="275" t="s">
        <v>363</v>
      </c>
      <c r="DV62" s="272">
        <v>0</v>
      </c>
      <c r="DW62" s="111">
        <v>0</v>
      </c>
      <c r="DX62" s="111">
        <v>0</v>
      </c>
      <c r="DY62" s="275">
        <v>0</v>
      </c>
      <c r="DZ62" s="276"/>
      <c r="EA62" s="272">
        <v>0</v>
      </c>
      <c r="EB62" s="111">
        <v>0</v>
      </c>
      <c r="EC62" s="111">
        <v>0</v>
      </c>
      <c r="ED62" s="275">
        <v>0</v>
      </c>
      <c r="EF62" s="272">
        <v>150</v>
      </c>
      <c r="EG62" s="111">
        <v>0</v>
      </c>
      <c r="EH62" s="111">
        <v>-150</v>
      </c>
      <c r="EI62" s="275">
        <v>-1</v>
      </c>
      <c r="EJ62" s="276"/>
      <c r="EK62" s="272">
        <v>0</v>
      </c>
      <c r="EL62" s="111">
        <v>0</v>
      </c>
      <c r="EM62" s="111">
        <v>0</v>
      </c>
      <c r="EN62" s="275">
        <v>0</v>
      </c>
      <c r="EP62" s="272">
        <v>0</v>
      </c>
      <c r="EQ62" s="111">
        <v>0</v>
      </c>
      <c r="ER62" s="111">
        <v>0</v>
      </c>
      <c r="ES62" s="275">
        <v>0</v>
      </c>
      <c r="ET62" s="276"/>
      <c r="EU62" s="272">
        <v>0</v>
      </c>
      <c r="EV62" s="111">
        <v>0</v>
      </c>
      <c r="EW62" s="111">
        <v>0</v>
      </c>
      <c r="EX62" s="275">
        <v>0</v>
      </c>
      <c r="EZ62" s="272">
        <v>0</v>
      </c>
      <c r="FA62" s="111">
        <v>0</v>
      </c>
      <c r="FB62" s="111">
        <v>0</v>
      </c>
      <c r="FC62" s="275">
        <v>0</v>
      </c>
      <c r="FD62" s="276"/>
      <c r="FE62" s="272">
        <v>0</v>
      </c>
      <c r="FF62" s="111">
        <v>0</v>
      </c>
      <c r="FG62" s="111">
        <v>0</v>
      </c>
      <c r="FH62" s="275">
        <v>0</v>
      </c>
    </row>
    <row r="63" spans="1:164" s="56" customFormat="1" outlineLevel="1">
      <c r="A63" s="119">
        <v>52700</v>
      </c>
      <c r="B63" s="74">
        <v>52700</v>
      </c>
      <c r="C63" s="68"/>
      <c r="D63" s="56" t="s">
        <v>210</v>
      </c>
      <c r="F63" s="274">
        <v>11787</v>
      </c>
      <c r="G63" s="211">
        <v>6186</v>
      </c>
      <c r="H63" s="111">
        <v>-5601</v>
      </c>
      <c r="I63" s="275">
        <v>-0.47518452532451005</v>
      </c>
      <c r="J63" s="276"/>
      <c r="K63" s="274">
        <v>8491.75</v>
      </c>
      <c r="L63" s="211">
        <v>6186</v>
      </c>
      <c r="M63" s="111">
        <v>-2305.75</v>
      </c>
      <c r="N63" s="275">
        <v>-0.27152824800541703</v>
      </c>
      <c r="O63" s="75"/>
      <c r="P63" s="272">
        <v>0</v>
      </c>
      <c r="Q63" s="111">
        <v>0</v>
      </c>
      <c r="R63" s="111">
        <v>0</v>
      </c>
      <c r="S63" s="275">
        <v>0</v>
      </c>
      <c r="T63" s="276"/>
      <c r="U63" s="272">
        <v>0</v>
      </c>
      <c r="V63" s="111">
        <v>0</v>
      </c>
      <c r="W63" s="111">
        <v>0</v>
      </c>
      <c r="X63" s="275">
        <v>0</v>
      </c>
      <c r="Z63" s="272">
        <v>107</v>
      </c>
      <c r="AA63" s="111">
        <v>486</v>
      </c>
      <c r="AB63" s="111">
        <v>379</v>
      </c>
      <c r="AC63" s="275">
        <v>3.542056074766355</v>
      </c>
      <c r="AD63" s="276"/>
      <c r="AE63" s="272">
        <v>101.75</v>
      </c>
      <c r="AF63" s="111">
        <v>486</v>
      </c>
      <c r="AG63" s="111">
        <v>384.25</v>
      </c>
      <c r="AH63" s="275">
        <v>3.7764127764127764</v>
      </c>
      <c r="AJ63" s="272">
        <v>0</v>
      </c>
      <c r="AK63" s="111">
        <v>3100</v>
      </c>
      <c r="AL63" s="111">
        <v>3100</v>
      </c>
      <c r="AM63" s="275" t="s">
        <v>363</v>
      </c>
      <c r="AN63" s="276"/>
      <c r="AO63" s="272">
        <v>0</v>
      </c>
      <c r="AP63" s="111">
        <v>3100</v>
      </c>
      <c r="AQ63" s="111">
        <v>3100</v>
      </c>
      <c r="AR63" s="275" t="s">
        <v>363</v>
      </c>
      <c r="AT63" s="272">
        <v>0</v>
      </c>
      <c r="AU63" s="111">
        <v>0</v>
      </c>
      <c r="AV63" s="111">
        <v>0</v>
      </c>
      <c r="AW63" s="275">
        <v>0</v>
      </c>
      <c r="AX63" s="276"/>
      <c r="AY63" s="272">
        <v>0</v>
      </c>
      <c r="AZ63" s="111">
        <v>0</v>
      </c>
      <c r="BA63" s="111">
        <v>0</v>
      </c>
      <c r="BB63" s="275">
        <v>0</v>
      </c>
      <c r="BD63" s="272">
        <v>6980</v>
      </c>
      <c r="BE63" s="111">
        <v>0</v>
      </c>
      <c r="BF63" s="111">
        <v>-6980</v>
      </c>
      <c r="BG63" s="275">
        <v>-1</v>
      </c>
      <c r="BH63" s="276"/>
      <c r="BI63" s="272">
        <v>6760</v>
      </c>
      <c r="BJ63" s="111">
        <v>0</v>
      </c>
      <c r="BK63" s="111">
        <v>-6760</v>
      </c>
      <c r="BL63" s="275">
        <v>-1</v>
      </c>
      <c r="BN63" s="272">
        <v>0</v>
      </c>
      <c r="BO63" s="111">
        <v>0</v>
      </c>
      <c r="BP63" s="111">
        <v>0</v>
      </c>
      <c r="BQ63" s="275">
        <v>0</v>
      </c>
      <c r="BR63" s="276"/>
      <c r="BS63" s="272">
        <v>0</v>
      </c>
      <c r="BT63" s="111">
        <v>0</v>
      </c>
      <c r="BU63" s="111">
        <v>0</v>
      </c>
      <c r="BV63" s="275">
        <v>0</v>
      </c>
      <c r="BX63" s="272">
        <v>0</v>
      </c>
      <c r="BY63" s="111">
        <v>0</v>
      </c>
      <c r="BZ63" s="111">
        <v>0</v>
      </c>
      <c r="CA63" s="275">
        <v>0</v>
      </c>
      <c r="CB63" s="276"/>
      <c r="CC63" s="272">
        <v>0</v>
      </c>
      <c r="CD63" s="111">
        <v>0</v>
      </c>
      <c r="CE63" s="111">
        <v>0</v>
      </c>
      <c r="CF63" s="275">
        <v>0</v>
      </c>
      <c r="CH63" s="272">
        <v>0</v>
      </c>
      <c r="CI63" s="111">
        <v>0</v>
      </c>
      <c r="CJ63" s="111">
        <v>0</v>
      </c>
      <c r="CK63" s="275">
        <v>0</v>
      </c>
      <c r="CL63" s="276"/>
      <c r="CM63" s="272">
        <v>0</v>
      </c>
      <c r="CN63" s="111">
        <v>0</v>
      </c>
      <c r="CO63" s="111">
        <v>0</v>
      </c>
      <c r="CP63" s="275">
        <v>0</v>
      </c>
      <c r="CR63" s="272">
        <v>0</v>
      </c>
      <c r="CS63" s="111">
        <v>0</v>
      </c>
      <c r="CT63" s="111">
        <v>0</v>
      </c>
      <c r="CU63" s="275">
        <v>0</v>
      </c>
      <c r="CV63" s="276"/>
      <c r="CW63" s="272">
        <v>0</v>
      </c>
      <c r="CX63" s="111">
        <v>0</v>
      </c>
      <c r="CY63" s="111">
        <v>0</v>
      </c>
      <c r="CZ63" s="275">
        <v>0</v>
      </c>
      <c r="DB63" s="272">
        <v>4700</v>
      </c>
      <c r="DC63" s="111">
        <v>2600</v>
      </c>
      <c r="DD63" s="111">
        <v>-2100</v>
      </c>
      <c r="DE63" s="275">
        <v>-0.44680851063829785</v>
      </c>
      <c r="DF63" s="276"/>
      <c r="DG63" s="272">
        <v>1630</v>
      </c>
      <c r="DH63" s="111">
        <v>2600</v>
      </c>
      <c r="DI63" s="111">
        <v>970</v>
      </c>
      <c r="DJ63" s="275">
        <v>0.59509202453987731</v>
      </c>
      <c r="DL63" s="272">
        <v>0</v>
      </c>
      <c r="DM63" s="111">
        <v>0</v>
      </c>
      <c r="DN63" s="111">
        <v>0</v>
      </c>
      <c r="DO63" s="275">
        <v>0</v>
      </c>
      <c r="DP63" s="276"/>
      <c r="DQ63" s="272">
        <v>0</v>
      </c>
      <c r="DR63" s="111">
        <v>0</v>
      </c>
      <c r="DS63" s="111">
        <v>0</v>
      </c>
      <c r="DT63" s="275">
        <v>0</v>
      </c>
      <c r="DV63" s="272">
        <v>0</v>
      </c>
      <c r="DW63" s="111">
        <v>0</v>
      </c>
      <c r="DX63" s="111">
        <v>0</v>
      </c>
      <c r="DY63" s="275">
        <v>0</v>
      </c>
      <c r="DZ63" s="276"/>
      <c r="EA63" s="272">
        <v>0</v>
      </c>
      <c r="EB63" s="111">
        <v>0</v>
      </c>
      <c r="EC63" s="111">
        <v>0</v>
      </c>
      <c r="ED63" s="275">
        <v>0</v>
      </c>
      <c r="EF63" s="272">
        <v>0</v>
      </c>
      <c r="EG63" s="111">
        <v>0</v>
      </c>
      <c r="EH63" s="111">
        <v>0</v>
      </c>
      <c r="EI63" s="275">
        <v>0</v>
      </c>
      <c r="EJ63" s="276"/>
      <c r="EK63" s="272">
        <v>0</v>
      </c>
      <c r="EL63" s="111">
        <v>0</v>
      </c>
      <c r="EM63" s="111">
        <v>0</v>
      </c>
      <c r="EN63" s="275">
        <v>0</v>
      </c>
      <c r="EP63" s="272">
        <v>0</v>
      </c>
      <c r="EQ63" s="111">
        <v>0</v>
      </c>
      <c r="ER63" s="111">
        <v>0</v>
      </c>
      <c r="ES63" s="275">
        <v>0</v>
      </c>
      <c r="ET63" s="276"/>
      <c r="EU63" s="272">
        <v>0</v>
      </c>
      <c r="EV63" s="111">
        <v>0</v>
      </c>
      <c r="EW63" s="111">
        <v>0</v>
      </c>
      <c r="EX63" s="275">
        <v>0</v>
      </c>
      <c r="EZ63" s="272">
        <v>0</v>
      </c>
      <c r="FA63" s="111">
        <v>0</v>
      </c>
      <c r="FB63" s="111">
        <v>0</v>
      </c>
      <c r="FC63" s="275">
        <v>0</v>
      </c>
      <c r="FD63" s="276"/>
      <c r="FE63" s="272">
        <v>0</v>
      </c>
      <c r="FF63" s="111">
        <v>0</v>
      </c>
      <c r="FG63" s="111">
        <v>0</v>
      </c>
      <c r="FH63" s="275">
        <v>0</v>
      </c>
    </row>
    <row r="64" spans="1:164" s="56" customFormat="1" outlineLevel="1">
      <c r="A64" s="119">
        <v>52725</v>
      </c>
      <c r="B64" s="74">
        <v>52725</v>
      </c>
      <c r="C64" s="68"/>
      <c r="D64" s="56" t="s">
        <v>325</v>
      </c>
      <c r="F64" s="274">
        <v>0</v>
      </c>
      <c r="G64" s="211">
        <v>455015.22</v>
      </c>
      <c r="H64" s="111">
        <v>455015.22</v>
      </c>
      <c r="I64" s="275" t="s">
        <v>363</v>
      </c>
      <c r="J64" s="276"/>
      <c r="K64" s="274">
        <v>202332.31</v>
      </c>
      <c r="L64" s="211">
        <v>455015.22</v>
      </c>
      <c r="M64" s="111">
        <v>252682.90999999997</v>
      </c>
      <c r="N64" s="275">
        <v>1.2488510114869937</v>
      </c>
      <c r="O64" s="75"/>
      <c r="P64" s="272">
        <v>0</v>
      </c>
      <c r="Q64" s="111">
        <v>0</v>
      </c>
      <c r="R64" s="111">
        <v>0</v>
      </c>
      <c r="S64" s="275">
        <v>0</v>
      </c>
      <c r="T64" s="276"/>
      <c r="U64" s="272">
        <v>0</v>
      </c>
      <c r="V64" s="111">
        <v>0</v>
      </c>
      <c r="W64" s="111">
        <v>0</v>
      </c>
      <c r="X64" s="275">
        <v>0</v>
      </c>
      <c r="Z64" s="272">
        <v>0</v>
      </c>
      <c r="AA64" s="111">
        <v>0</v>
      </c>
      <c r="AB64" s="111">
        <v>0</v>
      </c>
      <c r="AC64" s="275">
        <v>0</v>
      </c>
      <c r="AD64" s="276"/>
      <c r="AE64" s="272">
        <v>0</v>
      </c>
      <c r="AF64" s="111">
        <v>0</v>
      </c>
      <c r="AG64" s="111">
        <v>0</v>
      </c>
      <c r="AH64" s="275">
        <v>0</v>
      </c>
      <c r="AJ64" s="272">
        <v>0</v>
      </c>
      <c r="AK64" s="111">
        <v>0</v>
      </c>
      <c r="AL64" s="111">
        <v>0</v>
      </c>
      <c r="AM64" s="275">
        <v>0</v>
      </c>
      <c r="AN64" s="276"/>
      <c r="AO64" s="272">
        <v>0</v>
      </c>
      <c r="AP64" s="111">
        <v>0</v>
      </c>
      <c r="AQ64" s="111">
        <v>0</v>
      </c>
      <c r="AR64" s="275">
        <v>0</v>
      </c>
      <c r="AT64" s="272">
        <v>0</v>
      </c>
      <c r="AU64" s="111">
        <v>0</v>
      </c>
      <c r="AV64" s="111">
        <v>0</v>
      </c>
      <c r="AW64" s="275">
        <v>0</v>
      </c>
      <c r="AX64" s="276"/>
      <c r="AY64" s="272">
        <v>0</v>
      </c>
      <c r="AZ64" s="111">
        <v>0</v>
      </c>
      <c r="BA64" s="111">
        <v>0</v>
      </c>
      <c r="BB64" s="275">
        <v>0</v>
      </c>
      <c r="BD64" s="272">
        <v>0</v>
      </c>
      <c r="BE64" s="111">
        <v>455015.22</v>
      </c>
      <c r="BF64" s="111">
        <v>455015.22</v>
      </c>
      <c r="BG64" s="275" t="s">
        <v>363</v>
      </c>
      <c r="BH64" s="276"/>
      <c r="BI64" s="272">
        <v>202332.31</v>
      </c>
      <c r="BJ64" s="111">
        <v>455015.22</v>
      </c>
      <c r="BK64" s="111">
        <v>252682.90999999997</v>
      </c>
      <c r="BL64" s="275">
        <v>1.2488510114869937</v>
      </c>
      <c r="BN64" s="272">
        <v>0</v>
      </c>
      <c r="BO64" s="111">
        <v>0</v>
      </c>
      <c r="BP64" s="111">
        <v>0</v>
      </c>
      <c r="BQ64" s="275">
        <v>0</v>
      </c>
      <c r="BR64" s="276"/>
      <c r="BS64" s="272">
        <v>0</v>
      </c>
      <c r="BT64" s="111">
        <v>0</v>
      </c>
      <c r="BU64" s="111">
        <v>0</v>
      </c>
      <c r="BV64" s="275">
        <v>0</v>
      </c>
      <c r="BX64" s="272">
        <v>0</v>
      </c>
      <c r="BY64" s="111">
        <v>0</v>
      </c>
      <c r="BZ64" s="111">
        <v>0</v>
      </c>
      <c r="CA64" s="275">
        <v>0</v>
      </c>
      <c r="CB64" s="276"/>
      <c r="CC64" s="272">
        <v>0</v>
      </c>
      <c r="CD64" s="111">
        <v>0</v>
      </c>
      <c r="CE64" s="111">
        <v>0</v>
      </c>
      <c r="CF64" s="275">
        <v>0</v>
      </c>
      <c r="CH64" s="272">
        <v>0</v>
      </c>
      <c r="CI64" s="111">
        <v>0</v>
      </c>
      <c r="CJ64" s="111">
        <v>0</v>
      </c>
      <c r="CK64" s="275">
        <v>0</v>
      </c>
      <c r="CL64" s="276"/>
      <c r="CM64" s="272">
        <v>0</v>
      </c>
      <c r="CN64" s="111">
        <v>0</v>
      </c>
      <c r="CO64" s="111">
        <v>0</v>
      </c>
      <c r="CP64" s="275">
        <v>0</v>
      </c>
      <c r="CR64" s="272">
        <v>0</v>
      </c>
      <c r="CS64" s="111">
        <v>0</v>
      </c>
      <c r="CT64" s="111">
        <v>0</v>
      </c>
      <c r="CU64" s="275">
        <v>0</v>
      </c>
      <c r="CV64" s="276"/>
      <c r="CW64" s="272">
        <v>0</v>
      </c>
      <c r="CX64" s="111">
        <v>0</v>
      </c>
      <c r="CY64" s="111">
        <v>0</v>
      </c>
      <c r="CZ64" s="275">
        <v>0</v>
      </c>
      <c r="DB64" s="272">
        <v>0</v>
      </c>
      <c r="DC64" s="111">
        <v>0</v>
      </c>
      <c r="DD64" s="111">
        <v>0</v>
      </c>
      <c r="DE64" s="275">
        <v>0</v>
      </c>
      <c r="DF64" s="276"/>
      <c r="DG64" s="272">
        <v>0</v>
      </c>
      <c r="DH64" s="111">
        <v>0</v>
      </c>
      <c r="DI64" s="111">
        <v>0</v>
      </c>
      <c r="DJ64" s="275">
        <v>0</v>
      </c>
      <c r="DL64" s="272">
        <v>0</v>
      </c>
      <c r="DM64" s="111">
        <v>0</v>
      </c>
      <c r="DN64" s="111">
        <v>0</v>
      </c>
      <c r="DO64" s="275">
        <v>0</v>
      </c>
      <c r="DP64" s="276"/>
      <c r="DQ64" s="272">
        <v>0</v>
      </c>
      <c r="DR64" s="111">
        <v>0</v>
      </c>
      <c r="DS64" s="111">
        <v>0</v>
      </c>
      <c r="DT64" s="275">
        <v>0</v>
      </c>
      <c r="DV64" s="272">
        <v>0</v>
      </c>
      <c r="DW64" s="111">
        <v>0</v>
      </c>
      <c r="DX64" s="111">
        <v>0</v>
      </c>
      <c r="DY64" s="275">
        <v>0</v>
      </c>
      <c r="DZ64" s="276"/>
      <c r="EA64" s="272">
        <v>0</v>
      </c>
      <c r="EB64" s="111">
        <v>0</v>
      </c>
      <c r="EC64" s="111">
        <v>0</v>
      </c>
      <c r="ED64" s="275">
        <v>0</v>
      </c>
      <c r="EF64" s="272">
        <v>0</v>
      </c>
      <c r="EG64" s="111">
        <v>0</v>
      </c>
      <c r="EH64" s="111">
        <v>0</v>
      </c>
      <c r="EI64" s="275">
        <v>0</v>
      </c>
      <c r="EJ64" s="276"/>
      <c r="EK64" s="272">
        <v>0</v>
      </c>
      <c r="EL64" s="111">
        <v>0</v>
      </c>
      <c r="EM64" s="111">
        <v>0</v>
      </c>
      <c r="EN64" s="275">
        <v>0</v>
      </c>
      <c r="EP64" s="272">
        <v>0</v>
      </c>
      <c r="EQ64" s="111">
        <v>0</v>
      </c>
      <c r="ER64" s="111">
        <v>0</v>
      </c>
      <c r="ES64" s="275">
        <v>0</v>
      </c>
      <c r="ET64" s="276"/>
      <c r="EU64" s="272">
        <v>0</v>
      </c>
      <c r="EV64" s="111">
        <v>0</v>
      </c>
      <c r="EW64" s="111">
        <v>0</v>
      </c>
      <c r="EX64" s="275">
        <v>0</v>
      </c>
      <c r="EZ64" s="272">
        <v>0</v>
      </c>
      <c r="FA64" s="111">
        <v>0</v>
      </c>
      <c r="FB64" s="111">
        <v>0</v>
      </c>
      <c r="FC64" s="275">
        <v>0</v>
      </c>
      <c r="FD64" s="276"/>
      <c r="FE64" s="272">
        <v>0</v>
      </c>
      <c r="FF64" s="111">
        <v>0</v>
      </c>
      <c r="FG64" s="111">
        <v>0</v>
      </c>
      <c r="FH64" s="275">
        <v>0</v>
      </c>
    </row>
    <row r="65" spans="1:164" s="56" customFormat="1" outlineLevel="1">
      <c r="A65" s="119">
        <v>52900</v>
      </c>
      <c r="B65" s="74">
        <v>52900</v>
      </c>
      <c r="C65" s="68"/>
      <c r="D65" s="56" t="s">
        <v>211</v>
      </c>
      <c r="F65" s="274">
        <v>158592</v>
      </c>
      <c r="G65" s="211">
        <v>134073</v>
      </c>
      <c r="H65" s="111">
        <v>-24519</v>
      </c>
      <c r="I65" s="275">
        <v>-0.15460426755447942</v>
      </c>
      <c r="J65" s="276"/>
      <c r="K65" s="274">
        <v>120171.11</v>
      </c>
      <c r="L65" s="211">
        <v>134073</v>
      </c>
      <c r="M65" s="111">
        <v>13901.89</v>
      </c>
      <c r="N65" s="275">
        <v>0.11568412740799348</v>
      </c>
      <c r="O65" s="75"/>
      <c r="P65" s="272">
        <v>0</v>
      </c>
      <c r="Q65" s="111">
        <v>0</v>
      </c>
      <c r="R65" s="111">
        <v>0</v>
      </c>
      <c r="S65" s="275">
        <v>0</v>
      </c>
      <c r="T65" s="276"/>
      <c r="U65" s="272">
        <v>0</v>
      </c>
      <c r="V65" s="111">
        <v>0</v>
      </c>
      <c r="W65" s="111">
        <v>0</v>
      </c>
      <c r="X65" s="275">
        <v>0</v>
      </c>
      <c r="Z65" s="272">
        <v>0</v>
      </c>
      <c r="AA65" s="111">
        <v>0</v>
      </c>
      <c r="AB65" s="111">
        <v>0</v>
      </c>
      <c r="AC65" s="275">
        <v>0</v>
      </c>
      <c r="AD65" s="276"/>
      <c r="AE65" s="272">
        <v>0</v>
      </c>
      <c r="AF65" s="111">
        <v>0</v>
      </c>
      <c r="AG65" s="111">
        <v>0</v>
      </c>
      <c r="AH65" s="275">
        <v>0</v>
      </c>
      <c r="AJ65" s="272">
        <v>0</v>
      </c>
      <c r="AK65" s="111">
        <v>0</v>
      </c>
      <c r="AL65" s="111">
        <v>0</v>
      </c>
      <c r="AM65" s="275">
        <v>0</v>
      </c>
      <c r="AN65" s="276"/>
      <c r="AO65" s="272">
        <v>0</v>
      </c>
      <c r="AP65" s="111">
        <v>0</v>
      </c>
      <c r="AQ65" s="111">
        <v>0</v>
      </c>
      <c r="AR65" s="275">
        <v>0</v>
      </c>
      <c r="AT65" s="272">
        <v>0</v>
      </c>
      <c r="AU65" s="111">
        <v>0</v>
      </c>
      <c r="AV65" s="111">
        <v>0</v>
      </c>
      <c r="AW65" s="275">
        <v>0</v>
      </c>
      <c r="AX65" s="276"/>
      <c r="AY65" s="272">
        <v>0</v>
      </c>
      <c r="AZ65" s="111">
        <v>0</v>
      </c>
      <c r="BA65" s="111">
        <v>0</v>
      </c>
      <c r="BB65" s="275">
        <v>0</v>
      </c>
      <c r="BD65" s="272">
        <v>0</v>
      </c>
      <c r="BE65" s="111">
        <v>0</v>
      </c>
      <c r="BF65" s="111">
        <v>0</v>
      </c>
      <c r="BG65" s="275">
        <v>0</v>
      </c>
      <c r="BH65" s="276"/>
      <c r="BI65" s="272">
        <v>0</v>
      </c>
      <c r="BJ65" s="111">
        <v>0</v>
      </c>
      <c r="BK65" s="111">
        <v>0</v>
      </c>
      <c r="BL65" s="275">
        <v>0</v>
      </c>
      <c r="BN65" s="272">
        <v>0</v>
      </c>
      <c r="BO65" s="111">
        <v>0</v>
      </c>
      <c r="BP65" s="111">
        <v>0</v>
      </c>
      <c r="BQ65" s="275">
        <v>0</v>
      </c>
      <c r="BR65" s="276"/>
      <c r="BS65" s="272">
        <v>0</v>
      </c>
      <c r="BT65" s="111">
        <v>0</v>
      </c>
      <c r="BU65" s="111">
        <v>0</v>
      </c>
      <c r="BV65" s="275">
        <v>0</v>
      </c>
      <c r="BX65" s="272">
        <v>0</v>
      </c>
      <c r="BY65" s="111">
        <v>0</v>
      </c>
      <c r="BZ65" s="111">
        <v>0</v>
      </c>
      <c r="CA65" s="275">
        <v>0</v>
      </c>
      <c r="CB65" s="276"/>
      <c r="CC65" s="272">
        <v>0</v>
      </c>
      <c r="CD65" s="111">
        <v>0</v>
      </c>
      <c r="CE65" s="111">
        <v>0</v>
      </c>
      <c r="CF65" s="275">
        <v>0</v>
      </c>
      <c r="CH65" s="272">
        <v>0</v>
      </c>
      <c r="CI65" s="111">
        <v>0</v>
      </c>
      <c r="CJ65" s="111">
        <v>0</v>
      </c>
      <c r="CK65" s="275">
        <v>0</v>
      </c>
      <c r="CL65" s="276"/>
      <c r="CM65" s="272">
        <v>0</v>
      </c>
      <c r="CN65" s="111">
        <v>0</v>
      </c>
      <c r="CO65" s="111">
        <v>0</v>
      </c>
      <c r="CP65" s="275">
        <v>0</v>
      </c>
      <c r="CR65" s="272">
        <v>158592</v>
      </c>
      <c r="CS65" s="111">
        <v>134073</v>
      </c>
      <c r="CT65" s="111">
        <v>-24519</v>
      </c>
      <c r="CU65" s="275">
        <v>-0.15460426755447942</v>
      </c>
      <c r="CV65" s="276"/>
      <c r="CW65" s="272">
        <v>120171.11</v>
      </c>
      <c r="CX65" s="111">
        <v>134073</v>
      </c>
      <c r="CY65" s="111">
        <v>13901.89</v>
      </c>
      <c r="CZ65" s="275">
        <v>0.11568412740799348</v>
      </c>
      <c r="DB65" s="272">
        <v>0</v>
      </c>
      <c r="DC65" s="111">
        <v>0</v>
      </c>
      <c r="DD65" s="111">
        <v>0</v>
      </c>
      <c r="DE65" s="275">
        <v>0</v>
      </c>
      <c r="DF65" s="276"/>
      <c r="DG65" s="272">
        <v>0</v>
      </c>
      <c r="DH65" s="111">
        <v>0</v>
      </c>
      <c r="DI65" s="111">
        <v>0</v>
      </c>
      <c r="DJ65" s="275">
        <v>0</v>
      </c>
      <c r="DL65" s="272">
        <v>0</v>
      </c>
      <c r="DM65" s="111">
        <v>0</v>
      </c>
      <c r="DN65" s="111">
        <v>0</v>
      </c>
      <c r="DO65" s="275">
        <v>0</v>
      </c>
      <c r="DP65" s="276"/>
      <c r="DQ65" s="272">
        <v>0</v>
      </c>
      <c r="DR65" s="111">
        <v>0</v>
      </c>
      <c r="DS65" s="111">
        <v>0</v>
      </c>
      <c r="DT65" s="275">
        <v>0</v>
      </c>
      <c r="DV65" s="272">
        <v>0</v>
      </c>
      <c r="DW65" s="111">
        <v>0</v>
      </c>
      <c r="DX65" s="111">
        <v>0</v>
      </c>
      <c r="DY65" s="275">
        <v>0</v>
      </c>
      <c r="DZ65" s="276"/>
      <c r="EA65" s="272">
        <v>0</v>
      </c>
      <c r="EB65" s="111">
        <v>0</v>
      </c>
      <c r="EC65" s="111">
        <v>0</v>
      </c>
      <c r="ED65" s="275">
        <v>0</v>
      </c>
      <c r="EF65" s="272">
        <v>0</v>
      </c>
      <c r="EG65" s="111">
        <v>0</v>
      </c>
      <c r="EH65" s="111">
        <v>0</v>
      </c>
      <c r="EI65" s="275">
        <v>0</v>
      </c>
      <c r="EJ65" s="276"/>
      <c r="EK65" s="272">
        <v>0</v>
      </c>
      <c r="EL65" s="111">
        <v>0</v>
      </c>
      <c r="EM65" s="111">
        <v>0</v>
      </c>
      <c r="EN65" s="275">
        <v>0</v>
      </c>
      <c r="EP65" s="272">
        <v>0</v>
      </c>
      <c r="EQ65" s="111">
        <v>0</v>
      </c>
      <c r="ER65" s="111">
        <v>0</v>
      </c>
      <c r="ES65" s="275">
        <v>0</v>
      </c>
      <c r="ET65" s="276"/>
      <c r="EU65" s="272">
        <v>0</v>
      </c>
      <c r="EV65" s="111">
        <v>0</v>
      </c>
      <c r="EW65" s="111">
        <v>0</v>
      </c>
      <c r="EX65" s="275">
        <v>0</v>
      </c>
      <c r="EZ65" s="272">
        <v>0</v>
      </c>
      <c r="FA65" s="111">
        <v>0</v>
      </c>
      <c r="FB65" s="111">
        <v>0</v>
      </c>
      <c r="FC65" s="275">
        <v>0</v>
      </c>
      <c r="FD65" s="276"/>
      <c r="FE65" s="272">
        <v>0</v>
      </c>
      <c r="FF65" s="111">
        <v>0</v>
      </c>
      <c r="FG65" s="111">
        <v>0</v>
      </c>
      <c r="FH65" s="275">
        <v>0</v>
      </c>
    </row>
    <row r="66" spans="1:164" s="56" customFormat="1" outlineLevel="1">
      <c r="A66" s="119">
        <v>53000</v>
      </c>
      <c r="B66" s="74">
        <v>53000</v>
      </c>
      <c r="C66" s="68"/>
      <c r="D66" s="56" t="s">
        <v>212</v>
      </c>
      <c r="F66" s="274">
        <v>142770</v>
      </c>
      <c r="G66" s="211">
        <v>212044</v>
      </c>
      <c r="H66" s="111">
        <v>69274</v>
      </c>
      <c r="I66" s="275">
        <v>0.48521398052812215</v>
      </c>
      <c r="J66" s="276"/>
      <c r="K66" s="274">
        <v>113890.61</v>
      </c>
      <c r="L66" s="211">
        <v>212044</v>
      </c>
      <c r="M66" s="111">
        <v>98153.39</v>
      </c>
      <c r="N66" s="275">
        <v>0.86182161988595896</v>
      </c>
      <c r="O66" s="75"/>
      <c r="P66" s="272">
        <v>14400</v>
      </c>
      <c r="Q66" s="111">
        <v>14400</v>
      </c>
      <c r="R66" s="111">
        <v>0</v>
      </c>
      <c r="S66" s="275" t="s">
        <v>362</v>
      </c>
      <c r="T66" s="276"/>
      <c r="U66" s="272">
        <v>7163.67</v>
      </c>
      <c r="V66" s="111">
        <v>14400</v>
      </c>
      <c r="W66" s="111">
        <v>7236.33</v>
      </c>
      <c r="X66" s="275">
        <v>1.010142845775978</v>
      </c>
      <c r="Z66" s="272">
        <v>730</v>
      </c>
      <c r="AA66" s="111">
        <v>3600</v>
      </c>
      <c r="AB66" s="111">
        <v>2870</v>
      </c>
      <c r="AC66" s="275">
        <v>3.9315068493150687</v>
      </c>
      <c r="AD66" s="276"/>
      <c r="AE66" s="272">
        <v>-1.78</v>
      </c>
      <c r="AF66" s="111">
        <v>3600</v>
      </c>
      <c r="AG66" s="111">
        <v>3601.78</v>
      </c>
      <c r="AH66" s="275">
        <v>-2023.4719101123596</v>
      </c>
      <c r="AJ66" s="272">
        <v>0</v>
      </c>
      <c r="AK66" s="111">
        <v>8000</v>
      </c>
      <c r="AL66" s="111">
        <v>8000</v>
      </c>
      <c r="AM66" s="275" t="s">
        <v>363</v>
      </c>
      <c r="AN66" s="276"/>
      <c r="AO66" s="272">
        <v>0</v>
      </c>
      <c r="AP66" s="111">
        <v>8000</v>
      </c>
      <c r="AQ66" s="111">
        <v>8000</v>
      </c>
      <c r="AR66" s="275" t="s">
        <v>363</v>
      </c>
      <c r="AT66" s="272">
        <v>0</v>
      </c>
      <c r="AU66" s="111">
        <v>0</v>
      </c>
      <c r="AV66" s="111">
        <v>0</v>
      </c>
      <c r="AW66" s="275">
        <v>0</v>
      </c>
      <c r="AX66" s="276"/>
      <c r="AY66" s="272">
        <v>0</v>
      </c>
      <c r="AZ66" s="111">
        <v>0</v>
      </c>
      <c r="BA66" s="111">
        <v>0</v>
      </c>
      <c r="BB66" s="275">
        <v>0</v>
      </c>
      <c r="BD66" s="272">
        <v>0</v>
      </c>
      <c r="BE66" s="111">
        <v>37668</v>
      </c>
      <c r="BF66" s="111">
        <v>37668</v>
      </c>
      <c r="BG66" s="275" t="s">
        <v>363</v>
      </c>
      <c r="BH66" s="276"/>
      <c r="BI66" s="272">
        <v>0</v>
      </c>
      <c r="BJ66" s="111">
        <v>37668</v>
      </c>
      <c r="BK66" s="111">
        <v>37668</v>
      </c>
      <c r="BL66" s="275" t="s">
        <v>363</v>
      </c>
      <c r="BN66" s="272">
        <v>120</v>
      </c>
      <c r="BO66" s="111">
        <v>120</v>
      </c>
      <c r="BP66" s="111">
        <v>0</v>
      </c>
      <c r="BQ66" s="275" t="s">
        <v>362</v>
      </c>
      <c r="BR66" s="276"/>
      <c r="BS66" s="272">
        <v>20</v>
      </c>
      <c r="BT66" s="111">
        <v>120</v>
      </c>
      <c r="BU66" s="111">
        <v>100</v>
      </c>
      <c r="BV66" s="275">
        <v>5</v>
      </c>
      <c r="BX66" s="272">
        <v>7999.9999999999991</v>
      </c>
      <c r="BY66" s="111">
        <v>5004</v>
      </c>
      <c r="BZ66" s="111">
        <v>-2995.9999999999991</v>
      </c>
      <c r="CA66" s="275">
        <v>-0.37449999999999994</v>
      </c>
      <c r="CB66" s="276"/>
      <c r="CC66" s="272">
        <v>3398.36</v>
      </c>
      <c r="CD66" s="111">
        <v>5004</v>
      </c>
      <c r="CE66" s="111">
        <v>1605.6399999999999</v>
      </c>
      <c r="CF66" s="275">
        <v>0.47247495850939858</v>
      </c>
      <c r="CH66" s="272">
        <v>3000</v>
      </c>
      <c r="CI66" s="111">
        <v>5000</v>
      </c>
      <c r="CJ66" s="111">
        <v>2000</v>
      </c>
      <c r="CK66" s="275">
        <v>0.66666666666666663</v>
      </c>
      <c r="CL66" s="276"/>
      <c r="CM66" s="272">
        <v>2700</v>
      </c>
      <c r="CN66" s="111">
        <v>5000</v>
      </c>
      <c r="CO66" s="111">
        <v>2300</v>
      </c>
      <c r="CP66" s="275">
        <v>0.85185185185185186</v>
      </c>
      <c r="CR66" s="272">
        <v>24920</v>
      </c>
      <c r="CS66" s="111">
        <v>26312</v>
      </c>
      <c r="CT66" s="111">
        <v>1392</v>
      </c>
      <c r="CU66" s="275">
        <v>5.5858747993579455E-2</v>
      </c>
      <c r="CV66" s="276"/>
      <c r="CW66" s="272">
        <v>24920</v>
      </c>
      <c r="CX66" s="111">
        <v>26312</v>
      </c>
      <c r="CY66" s="111">
        <v>1392</v>
      </c>
      <c r="CZ66" s="275">
        <v>5.5858747993579455E-2</v>
      </c>
      <c r="DB66" s="272">
        <v>81100</v>
      </c>
      <c r="DC66" s="111">
        <v>111940</v>
      </c>
      <c r="DD66" s="111">
        <v>30840</v>
      </c>
      <c r="DE66" s="275">
        <v>0.38027127003699135</v>
      </c>
      <c r="DF66" s="276"/>
      <c r="DG66" s="272">
        <v>71190.36</v>
      </c>
      <c r="DH66" s="111">
        <v>111940</v>
      </c>
      <c r="DI66" s="111">
        <v>40749.64</v>
      </c>
      <c r="DJ66" s="275">
        <v>0.5724039041240977</v>
      </c>
      <c r="DL66" s="272">
        <v>0</v>
      </c>
      <c r="DM66" s="111">
        <v>0</v>
      </c>
      <c r="DN66" s="111">
        <v>0</v>
      </c>
      <c r="DO66" s="275">
        <v>0</v>
      </c>
      <c r="DP66" s="276"/>
      <c r="DQ66" s="272">
        <v>0</v>
      </c>
      <c r="DR66" s="111">
        <v>0</v>
      </c>
      <c r="DS66" s="111">
        <v>0</v>
      </c>
      <c r="DT66" s="275">
        <v>0</v>
      </c>
      <c r="DV66" s="272">
        <v>0</v>
      </c>
      <c r="DW66" s="111">
        <v>0</v>
      </c>
      <c r="DX66" s="111">
        <v>0</v>
      </c>
      <c r="DY66" s="275">
        <v>0</v>
      </c>
      <c r="DZ66" s="276"/>
      <c r="EA66" s="272">
        <v>0</v>
      </c>
      <c r="EB66" s="111">
        <v>0</v>
      </c>
      <c r="EC66" s="111">
        <v>0</v>
      </c>
      <c r="ED66" s="275">
        <v>0</v>
      </c>
      <c r="EF66" s="272">
        <v>0</v>
      </c>
      <c r="EG66" s="111">
        <v>0</v>
      </c>
      <c r="EH66" s="111">
        <v>0</v>
      </c>
      <c r="EI66" s="275">
        <v>0</v>
      </c>
      <c r="EJ66" s="276"/>
      <c r="EK66" s="272">
        <v>0</v>
      </c>
      <c r="EL66" s="111">
        <v>0</v>
      </c>
      <c r="EM66" s="111">
        <v>0</v>
      </c>
      <c r="EN66" s="275">
        <v>0</v>
      </c>
      <c r="EP66" s="272">
        <v>10500</v>
      </c>
      <c r="EQ66" s="111">
        <v>0</v>
      </c>
      <c r="ER66" s="111">
        <v>-10500</v>
      </c>
      <c r="ES66" s="275">
        <v>-1</v>
      </c>
      <c r="ET66" s="276"/>
      <c r="EU66" s="272">
        <v>4500</v>
      </c>
      <c r="EV66" s="111">
        <v>0</v>
      </c>
      <c r="EW66" s="111">
        <v>-4500</v>
      </c>
      <c r="EX66" s="275">
        <v>-1</v>
      </c>
      <c r="EZ66" s="272">
        <v>0</v>
      </c>
      <c r="FA66" s="111">
        <v>0</v>
      </c>
      <c r="FB66" s="111">
        <v>0</v>
      </c>
      <c r="FC66" s="275">
        <v>0</v>
      </c>
      <c r="FD66" s="276"/>
      <c r="FE66" s="272">
        <v>0</v>
      </c>
      <c r="FF66" s="111">
        <v>0</v>
      </c>
      <c r="FG66" s="111">
        <v>0</v>
      </c>
      <c r="FH66" s="275">
        <v>0</v>
      </c>
    </row>
    <row r="67" spans="1:164" s="56" customFormat="1" outlineLevel="1">
      <c r="A67" s="119">
        <v>53050</v>
      </c>
      <c r="B67" s="74">
        <v>53050</v>
      </c>
      <c r="C67" s="68"/>
      <c r="D67" s="56" t="s">
        <v>213</v>
      </c>
      <c r="F67" s="274">
        <v>533296.55000000005</v>
      </c>
      <c r="G67" s="211">
        <v>373287.24</v>
      </c>
      <c r="H67" s="111">
        <v>-160009.31000000006</v>
      </c>
      <c r="I67" s="275">
        <v>-0.30003814950612384</v>
      </c>
      <c r="J67" s="276"/>
      <c r="K67" s="274">
        <v>372473.9</v>
      </c>
      <c r="L67" s="211">
        <v>373287.24</v>
      </c>
      <c r="M67" s="111">
        <v>813.3399999999674</v>
      </c>
      <c r="N67" s="275">
        <v>2.1836160869257346E-3</v>
      </c>
      <c r="O67" s="75"/>
      <c r="P67" s="272">
        <v>33429.550000000003</v>
      </c>
      <c r="Q67" s="111">
        <v>16330</v>
      </c>
      <c r="R67" s="111">
        <v>-17099.550000000003</v>
      </c>
      <c r="S67" s="275">
        <v>-0.51151002630905895</v>
      </c>
      <c r="T67" s="276"/>
      <c r="U67" s="272">
        <v>20184.16</v>
      </c>
      <c r="V67" s="111">
        <v>16330</v>
      </c>
      <c r="W67" s="111">
        <v>-3854.16</v>
      </c>
      <c r="X67" s="275">
        <v>-0.19094973484157873</v>
      </c>
      <c r="Z67" s="272">
        <v>263370</v>
      </c>
      <c r="AA67" s="111">
        <v>175735.24</v>
      </c>
      <c r="AB67" s="111">
        <v>-87634.760000000009</v>
      </c>
      <c r="AC67" s="275">
        <v>-0.33274389641948593</v>
      </c>
      <c r="AD67" s="276"/>
      <c r="AE67" s="272">
        <v>180301.65</v>
      </c>
      <c r="AF67" s="111">
        <v>175735.24</v>
      </c>
      <c r="AG67" s="111">
        <v>-4566.4100000000035</v>
      </c>
      <c r="AH67" s="275">
        <v>-2.5326501449099349E-2</v>
      </c>
      <c r="AJ67" s="272">
        <v>0</v>
      </c>
      <c r="AK67" s="111">
        <v>21480</v>
      </c>
      <c r="AL67" s="111">
        <v>21480</v>
      </c>
      <c r="AM67" s="275" t="s">
        <v>363</v>
      </c>
      <c r="AN67" s="276"/>
      <c r="AO67" s="272">
        <v>0</v>
      </c>
      <c r="AP67" s="111">
        <v>21480</v>
      </c>
      <c r="AQ67" s="111">
        <v>21480</v>
      </c>
      <c r="AR67" s="275" t="s">
        <v>363</v>
      </c>
      <c r="AT67" s="272">
        <v>988</v>
      </c>
      <c r="AU67" s="111">
        <v>1017</v>
      </c>
      <c r="AV67" s="111">
        <v>29</v>
      </c>
      <c r="AW67" s="275">
        <v>2.9352226720647773E-2</v>
      </c>
      <c r="AX67" s="276"/>
      <c r="AY67" s="272">
        <v>240</v>
      </c>
      <c r="AZ67" s="111">
        <v>1017</v>
      </c>
      <c r="BA67" s="111">
        <v>777</v>
      </c>
      <c r="BB67" s="275">
        <v>3.2374999999999998</v>
      </c>
      <c r="BD67" s="272">
        <v>37634</v>
      </c>
      <c r="BE67" s="111">
        <v>0</v>
      </c>
      <c r="BF67" s="111">
        <v>-37634</v>
      </c>
      <c r="BG67" s="275">
        <v>-1</v>
      </c>
      <c r="BH67" s="276"/>
      <c r="BI67" s="272">
        <v>2308.9</v>
      </c>
      <c r="BJ67" s="111">
        <v>0</v>
      </c>
      <c r="BK67" s="111">
        <v>-2308.9</v>
      </c>
      <c r="BL67" s="275">
        <v>-1</v>
      </c>
      <c r="BN67" s="272">
        <v>3000</v>
      </c>
      <c r="BO67" s="111">
        <v>0</v>
      </c>
      <c r="BP67" s="111">
        <v>-3000</v>
      </c>
      <c r="BQ67" s="275">
        <v>-1</v>
      </c>
      <c r="BR67" s="276"/>
      <c r="BS67" s="272">
        <v>0</v>
      </c>
      <c r="BT67" s="111">
        <v>0</v>
      </c>
      <c r="BU67" s="111">
        <v>0</v>
      </c>
      <c r="BV67" s="275">
        <v>0</v>
      </c>
      <c r="BX67" s="272">
        <v>11825</v>
      </c>
      <c r="BY67" s="111">
        <v>9400</v>
      </c>
      <c r="BZ67" s="111">
        <v>-2425</v>
      </c>
      <c r="CA67" s="275">
        <v>-0.20507399577167018</v>
      </c>
      <c r="CB67" s="276"/>
      <c r="CC67" s="272">
        <v>1191.02</v>
      </c>
      <c r="CD67" s="111">
        <v>9400</v>
      </c>
      <c r="CE67" s="111">
        <v>8208.98</v>
      </c>
      <c r="CF67" s="275">
        <v>6.8923947540763377</v>
      </c>
      <c r="CH67" s="272">
        <v>0</v>
      </c>
      <c r="CI67" s="111">
        <v>1500</v>
      </c>
      <c r="CJ67" s="111">
        <v>1500</v>
      </c>
      <c r="CK67" s="275" t="s">
        <v>363</v>
      </c>
      <c r="CL67" s="276"/>
      <c r="CM67" s="272">
        <v>0</v>
      </c>
      <c r="CN67" s="111">
        <v>1500</v>
      </c>
      <c r="CO67" s="111">
        <v>1500</v>
      </c>
      <c r="CP67" s="275" t="s">
        <v>363</v>
      </c>
      <c r="CR67" s="272">
        <v>0</v>
      </c>
      <c r="CS67" s="111">
        <v>0</v>
      </c>
      <c r="CT67" s="111">
        <v>0</v>
      </c>
      <c r="CU67" s="275">
        <v>0</v>
      </c>
      <c r="CV67" s="276"/>
      <c r="CW67" s="272">
        <v>0</v>
      </c>
      <c r="CX67" s="111">
        <v>0</v>
      </c>
      <c r="CY67" s="111">
        <v>0</v>
      </c>
      <c r="CZ67" s="275">
        <v>0</v>
      </c>
      <c r="DB67" s="272">
        <v>161600</v>
      </c>
      <c r="DC67" s="111">
        <v>137825</v>
      </c>
      <c r="DD67" s="111">
        <v>-23775</v>
      </c>
      <c r="DE67" s="275">
        <v>-0.14712252475247525</v>
      </c>
      <c r="DF67" s="276"/>
      <c r="DG67" s="272">
        <v>165248.17000000001</v>
      </c>
      <c r="DH67" s="111">
        <v>137825</v>
      </c>
      <c r="DI67" s="111">
        <v>-27423.170000000013</v>
      </c>
      <c r="DJ67" s="275">
        <v>-0.16595142929570725</v>
      </c>
      <c r="DL67" s="272">
        <v>0</v>
      </c>
      <c r="DM67" s="111">
        <v>10000</v>
      </c>
      <c r="DN67" s="111">
        <v>10000</v>
      </c>
      <c r="DO67" s="275" t="s">
        <v>363</v>
      </c>
      <c r="DP67" s="276"/>
      <c r="DQ67" s="272">
        <v>0</v>
      </c>
      <c r="DR67" s="111">
        <v>10000</v>
      </c>
      <c r="DS67" s="111">
        <v>10000</v>
      </c>
      <c r="DT67" s="275" t="s">
        <v>363</v>
      </c>
      <c r="DV67" s="272">
        <v>350</v>
      </c>
      <c r="DW67" s="111">
        <v>0</v>
      </c>
      <c r="DX67" s="111">
        <v>-350</v>
      </c>
      <c r="DY67" s="275">
        <v>-1</v>
      </c>
      <c r="DZ67" s="276"/>
      <c r="EA67" s="272">
        <v>0</v>
      </c>
      <c r="EB67" s="111">
        <v>0</v>
      </c>
      <c r="EC67" s="111">
        <v>0</v>
      </c>
      <c r="ED67" s="275">
        <v>0</v>
      </c>
      <c r="EF67" s="272">
        <v>1100</v>
      </c>
      <c r="EG67" s="111">
        <v>0</v>
      </c>
      <c r="EH67" s="111">
        <v>-1100</v>
      </c>
      <c r="EI67" s="275">
        <v>-1</v>
      </c>
      <c r="EJ67" s="276"/>
      <c r="EK67" s="272">
        <v>0</v>
      </c>
      <c r="EL67" s="111">
        <v>0</v>
      </c>
      <c r="EM67" s="111">
        <v>0</v>
      </c>
      <c r="EN67" s="275">
        <v>0</v>
      </c>
      <c r="EP67" s="272">
        <v>20000</v>
      </c>
      <c r="EQ67" s="111">
        <v>0</v>
      </c>
      <c r="ER67" s="111">
        <v>-20000</v>
      </c>
      <c r="ES67" s="275">
        <v>-1</v>
      </c>
      <c r="ET67" s="276"/>
      <c r="EU67" s="272">
        <v>3000</v>
      </c>
      <c r="EV67" s="111">
        <v>0</v>
      </c>
      <c r="EW67" s="111">
        <v>-3000</v>
      </c>
      <c r="EX67" s="275">
        <v>-1</v>
      </c>
      <c r="EZ67" s="272">
        <v>0</v>
      </c>
      <c r="FA67" s="111">
        <v>0</v>
      </c>
      <c r="FB67" s="111">
        <v>0</v>
      </c>
      <c r="FC67" s="275">
        <v>0</v>
      </c>
      <c r="FD67" s="276"/>
      <c r="FE67" s="272">
        <v>0</v>
      </c>
      <c r="FF67" s="111">
        <v>0</v>
      </c>
      <c r="FG67" s="111">
        <v>0</v>
      </c>
      <c r="FH67" s="275">
        <v>0</v>
      </c>
    </row>
    <row r="68" spans="1:164" s="56" customFormat="1" outlineLevel="1">
      <c r="A68" s="119">
        <v>53100</v>
      </c>
      <c r="B68" s="74">
        <v>53100</v>
      </c>
      <c r="C68" s="68"/>
      <c r="D68" s="56" t="s">
        <v>134</v>
      </c>
      <c r="F68" s="274">
        <v>32416</v>
      </c>
      <c r="G68" s="211">
        <v>36204</v>
      </c>
      <c r="H68" s="111">
        <v>3788</v>
      </c>
      <c r="I68" s="275">
        <v>0.1168558736426456</v>
      </c>
      <c r="J68" s="276"/>
      <c r="K68" s="274">
        <v>28989.99</v>
      </c>
      <c r="L68" s="211">
        <v>36204</v>
      </c>
      <c r="M68" s="111">
        <v>7214.0099999999984</v>
      </c>
      <c r="N68" s="275">
        <v>0.24884485989819238</v>
      </c>
      <c r="O68" s="75"/>
      <c r="P68" s="272">
        <v>2213</v>
      </c>
      <c r="Q68" s="111">
        <v>2613</v>
      </c>
      <c r="R68" s="111">
        <v>400</v>
      </c>
      <c r="S68" s="275">
        <v>0.1807501129688206</v>
      </c>
      <c r="T68" s="276"/>
      <c r="U68" s="272">
        <v>1167.54</v>
      </c>
      <c r="V68" s="111">
        <v>2613</v>
      </c>
      <c r="W68" s="111">
        <v>1445.46</v>
      </c>
      <c r="X68" s="275">
        <v>1.2380389536975178</v>
      </c>
      <c r="Z68" s="272">
        <v>4108</v>
      </c>
      <c r="AA68" s="111">
        <v>1996</v>
      </c>
      <c r="AB68" s="111">
        <v>-2112</v>
      </c>
      <c r="AC68" s="275">
        <v>-0.51411879259980531</v>
      </c>
      <c r="AD68" s="276"/>
      <c r="AE68" s="272">
        <v>1525.09</v>
      </c>
      <c r="AF68" s="111">
        <v>1996</v>
      </c>
      <c r="AG68" s="111">
        <v>470.91000000000008</v>
      </c>
      <c r="AH68" s="275">
        <v>0.30877521982309247</v>
      </c>
      <c r="AJ68" s="272">
        <v>0</v>
      </c>
      <c r="AK68" s="111">
        <v>3000</v>
      </c>
      <c r="AL68" s="111">
        <v>3000</v>
      </c>
      <c r="AM68" s="275" t="s">
        <v>363</v>
      </c>
      <c r="AN68" s="276"/>
      <c r="AO68" s="272">
        <v>0</v>
      </c>
      <c r="AP68" s="111">
        <v>3000</v>
      </c>
      <c r="AQ68" s="111">
        <v>3000</v>
      </c>
      <c r="AR68" s="275" t="s">
        <v>363</v>
      </c>
      <c r="AT68" s="272">
        <v>350</v>
      </c>
      <c r="AU68" s="111">
        <v>600</v>
      </c>
      <c r="AV68" s="111">
        <v>250</v>
      </c>
      <c r="AW68" s="275">
        <v>0.7142857142857143</v>
      </c>
      <c r="AX68" s="276"/>
      <c r="AY68" s="272">
        <v>336</v>
      </c>
      <c r="AZ68" s="111">
        <v>600</v>
      </c>
      <c r="BA68" s="111">
        <v>264</v>
      </c>
      <c r="BB68" s="275">
        <v>0.7857142857142857</v>
      </c>
      <c r="BD68" s="272">
        <v>500</v>
      </c>
      <c r="BE68" s="111">
        <v>500</v>
      </c>
      <c r="BF68" s="111">
        <v>0</v>
      </c>
      <c r="BG68" s="275" t="s">
        <v>362</v>
      </c>
      <c r="BH68" s="276"/>
      <c r="BI68" s="272">
        <v>251.44</v>
      </c>
      <c r="BJ68" s="111">
        <v>500</v>
      </c>
      <c r="BK68" s="111">
        <v>248.56</v>
      </c>
      <c r="BL68" s="275">
        <v>0.98854597518294629</v>
      </c>
      <c r="BN68" s="272">
        <v>255</v>
      </c>
      <c r="BO68" s="111">
        <v>255</v>
      </c>
      <c r="BP68" s="111">
        <v>0</v>
      </c>
      <c r="BQ68" s="275" t="s">
        <v>362</v>
      </c>
      <c r="BR68" s="276"/>
      <c r="BS68" s="272">
        <v>176.64</v>
      </c>
      <c r="BT68" s="111">
        <v>255</v>
      </c>
      <c r="BU68" s="111">
        <v>78.360000000000014</v>
      </c>
      <c r="BV68" s="275">
        <v>0.44361413043478271</v>
      </c>
      <c r="BX68" s="272">
        <v>500</v>
      </c>
      <c r="BY68" s="111">
        <v>500</v>
      </c>
      <c r="BZ68" s="111">
        <v>0</v>
      </c>
      <c r="CA68" s="275" t="s">
        <v>362</v>
      </c>
      <c r="CB68" s="276"/>
      <c r="CC68" s="272">
        <v>110</v>
      </c>
      <c r="CD68" s="111">
        <v>500</v>
      </c>
      <c r="CE68" s="111">
        <v>390</v>
      </c>
      <c r="CF68" s="275">
        <v>3.5454545454545454</v>
      </c>
      <c r="CH68" s="272">
        <v>600</v>
      </c>
      <c r="CI68" s="111">
        <v>1080</v>
      </c>
      <c r="CJ68" s="111">
        <v>480</v>
      </c>
      <c r="CK68" s="275">
        <v>0.8</v>
      </c>
      <c r="CL68" s="276"/>
      <c r="CM68" s="272">
        <v>107.97</v>
      </c>
      <c r="CN68" s="111">
        <v>1080</v>
      </c>
      <c r="CO68" s="111">
        <v>972.03</v>
      </c>
      <c r="CP68" s="275">
        <v>9.0027785495971102</v>
      </c>
      <c r="CR68" s="272">
        <v>480</v>
      </c>
      <c r="CS68" s="111">
        <v>1320</v>
      </c>
      <c r="CT68" s="111">
        <v>840</v>
      </c>
      <c r="CU68" s="275">
        <v>1.75</v>
      </c>
      <c r="CV68" s="276"/>
      <c r="CW68" s="272">
        <v>240</v>
      </c>
      <c r="CX68" s="111">
        <v>1320</v>
      </c>
      <c r="CY68" s="111">
        <v>1080</v>
      </c>
      <c r="CZ68" s="275">
        <v>4.5</v>
      </c>
      <c r="DB68" s="272">
        <v>22820</v>
      </c>
      <c r="DC68" s="111">
        <v>23500</v>
      </c>
      <c r="DD68" s="111">
        <v>680</v>
      </c>
      <c r="DE68" s="275">
        <v>2.9798422436459245E-2</v>
      </c>
      <c r="DF68" s="276"/>
      <c r="DG68" s="272">
        <v>25015.31</v>
      </c>
      <c r="DH68" s="111">
        <v>23500</v>
      </c>
      <c r="DI68" s="111">
        <v>-1515.3100000000013</v>
      </c>
      <c r="DJ68" s="275">
        <v>-6.0575303684023953E-2</v>
      </c>
      <c r="DL68" s="272">
        <v>0</v>
      </c>
      <c r="DM68" s="111">
        <v>600</v>
      </c>
      <c r="DN68" s="111">
        <v>600</v>
      </c>
      <c r="DO68" s="275" t="s">
        <v>363</v>
      </c>
      <c r="DP68" s="276"/>
      <c r="DQ68" s="272">
        <v>0</v>
      </c>
      <c r="DR68" s="111">
        <v>600</v>
      </c>
      <c r="DS68" s="111">
        <v>600</v>
      </c>
      <c r="DT68" s="275" t="s">
        <v>363</v>
      </c>
      <c r="DV68" s="272">
        <v>350</v>
      </c>
      <c r="DW68" s="111">
        <v>0</v>
      </c>
      <c r="DX68" s="111">
        <v>-350</v>
      </c>
      <c r="DY68" s="275">
        <v>-1</v>
      </c>
      <c r="DZ68" s="276"/>
      <c r="EA68" s="272">
        <v>0</v>
      </c>
      <c r="EB68" s="111">
        <v>0</v>
      </c>
      <c r="EC68" s="111">
        <v>0</v>
      </c>
      <c r="ED68" s="275">
        <v>0</v>
      </c>
      <c r="EF68" s="272">
        <v>240</v>
      </c>
      <c r="EG68" s="111">
        <v>0</v>
      </c>
      <c r="EH68" s="111">
        <v>-240</v>
      </c>
      <c r="EI68" s="275">
        <v>-1</v>
      </c>
      <c r="EJ68" s="276"/>
      <c r="EK68" s="272">
        <v>60</v>
      </c>
      <c r="EL68" s="111">
        <v>0</v>
      </c>
      <c r="EM68" s="111">
        <v>-60</v>
      </c>
      <c r="EN68" s="275">
        <v>-1</v>
      </c>
      <c r="EP68" s="272">
        <v>0</v>
      </c>
      <c r="EQ68" s="111">
        <v>0</v>
      </c>
      <c r="ER68" s="111">
        <v>0</v>
      </c>
      <c r="ES68" s="275">
        <v>0</v>
      </c>
      <c r="ET68" s="276"/>
      <c r="EU68" s="272">
        <v>0</v>
      </c>
      <c r="EV68" s="111">
        <v>0</v>
      </c>
      <c r="EW68" s="111">
        <v>0</v>
      </c>
      <c r="EX68" s="275">
        <v>0</v>
      </c>
      <c r="EZ68" s="272">
        <v>0</v>
      </c>
      <c r="FA68" s="111">
        <v>240</v>
      </c>
      <c r="FB68" s="111">
        <v>240</v>
      </c>
      <c r="FC68" s="275" t="s">
        <v>363</v>
      </c>
      <c r="FD68" s="276"/>
      <c r="FE68" s="272">
        <v>0</v>
      </c>
      <c r="FF68" s="111">
        <v>240</v>
      </c>
      <c r="FG68" s="111">
        <v>240</v>
      </c>
      <c r="FH68" s="275" t="s">
        <v>363</v>
      </c>
    </row>
    <row r="69" spans="1:164" s="56" customFormat="1" outlineLevel="1">
      <c r="A69" s="119">
        <v>53200</v>
      </c>
      <c r="B69" s="74">
        <v>53200</v>
      </c>
      <c r="C69" s="68"/>
      <c r="D69" s="56" t="s">
        <v>32</v>
      </c>
      <c r="F69" s="274">
        <v>300000</v>
      </c>
      <c r="G69" s="211">
        <v>0</v>
      </c>
      <c r="H69" s="111">
        <v>-300000</v>
      </c>
      <c r="I69" s="275">
        <v>-1</v>
      </c>
      <c r="J69" s="276"/>
      <c r="K69" s="274">
        <v>75000</v>
      </c>
      <c r="L69" s="211">
        <v>0</v>
      </c>
      <c r="M69" s="111">
        <v>-75000</v>
      </c>
      <c r="N69" s="275">
        <v>-1</v>
      </c>
      <c r="O69" s="75"/>
      <c r="P69" s="272">
        <v>300000</v>
      </c>
      <c r="Q69" s="111">
        <v>0</v>
      </c>
      <c r="R69" s="111">
        <v>-300000</v>
      </c>
      <c r="S69" s="275">
        <v>-1</v>
      </c>
      <c r="T69" s="276"/>
      <c r="U69" s="272">
        <v>75000</v>
      </c>
      <c r="V69" s="111">
        <v>0</v>
      </c>
      <c r="W69" s="111">
        <v>-75000</v>
      </c>
      <c r="X69" s="275">
        <v>-1</v>
      </c>
      <c r="Z69" s="272">
        <v>0</v>
      </c>
      <c r="AA69" s="111">
        <v>0</v>
      </c>
      <c r="AB69" s="111">
        <v>0</v>
      </c>
      <c r="AC69" s="275">
        <v>0</v>
      </c>
      <c r="AD69" s="276"/>
      <c r="AE69" s="272">
        <v>0</v>
      </c>
      <c r="AF69" s="111">
        <v>0</v>
      </c>
      <c r="AG69" s="111">
        <v>0</v>
      </c>
      <c r="AH69" s="275">
        <v>0</v>
      </c>
      <c r="AJ69" s="272">
        <v>0</v>
      </c>
      <c r="AK69" s="111">
        <v>0</v>
      </c>
      <c r="AL69" s="111">
        <v>0</v>
      </c>
      <c r="AM69" s="275">
        <v>0</v>
      </c>
      <c r="AN69" s="276"/>
      <c r="AO69" s="272">
        <v>0</v>
      </c>
      <c r="AP69" s="111">
        <v>0</v>
      </c>
      <c r="AQ69" s="111">
        <v>0</v>
      </c>
      <c r="AR69" s="275">
        <v>0</v>
      </c>
      <c r="AT69" s="272">
        <v>0</v>
      </c>
      <c r="AU69" s="111">
        <v>0</v>
      </c>
      <c r="AV69" s="111">
        <v>0</v>
      </c>
      <c r="AW69" s="275">
        <v>0</v>
      </c>
      <c r="AX69" s="276"/>
      <c r="AY69" s="272">
        <v>0</v>
      </c>
      <c r="AZ69" s="111">
        <v>0</v>
      </c>
      <c r="BA69" s="111">
        <v>0</v>
      </c>
      <c r="BB69" s="275">
        <v>0</v>
      </c>
      <c r="BD69" s="272">
        <v>0</v>
      </c>
      <c r="BE69" s="111">
        <v>0</v>
      </c>
      <c r="BF69" s="111">
        <v>0</v>
      </c>
      <c r="BG69" s="275">
        <v>0</v>
      </c>
      <c r="BH69" s="276"/>
      <c r="BI69" s="272">
        <v>0</v>
      </c>
      <c r="BJ69" s="111">
        <v>0</v>
      </c>
      <c r="BK69" s="111">
        <v>0</v>
      </c>
      <c r="BL69" s="275">
        <v>0</v>
      </c>
      <c r="BN69" s="272">
        <v>0</v>
      </c>
      <c r="BO69" s="111">
        <v>0</v>
      </c>
      <c r="BP69" s="111">
        <v>0</v>
      </c>
      <c r="BQ69" s="275">
        <v>0</v>
      </c>
      <c r="BR69" s="276"/>
      <c r="BS69" s="272">
        <v>0</v>
      </c>
      <c r="BT69" s="111">
        <v>0</v>
      </c>
      <c r="BU69" s="111">
        <v>0</v>
      </c>
      <c r="BV69" s="275">
        <v>0</v>
      </c>
      <c r="BX69" s="272">
        <v>0</v>
      </c>
      <c r="BY69" s="111">
        <v>0</v>
      </c>
      <c r="BZ69" s="111">
        <v>0</v>
      </c>
      <c r="CA69" s="275">
        <v>0</v>
      </c>
      <c r="CB69" s="276"/>
      <c r="CC69" s="272">
        <v>0</v>
      </c>
      <c r="CD69" s="111">
        <v>0</v>
      </c>
      <c r="CE69" s="111">
        <v>0</v>
      </c>
      <c r="CF69" s="275">
        <v>0</v>
      </c>
      <c r="CH69" s="272">
        <v>0</v>
      </c>
      <c r="CI69" s="111">
        <v>0</v>
      </c>
      <c r="CJ69" s="111">
        <v>0</v>
      </c>
      <c r="CK69" s="275">
        <v>0</v>
      </c>
      <c r="CL69" s="276"/>
      <c r="CM69" s="272">
        <v>0</v>
      </c>
      <c r="CN69" s="111">
        <v>0</v>
      </c>
      <c r="CO69" s="111">
        <v>0</v>
      </c>
      <c r="CP69" s="275">
        <v>0</v>
      </c>
      <c r="CR69" s="272">
        <v>0</v>
      </c>
      <c r="CS69" s="111">
        <v>0</v>
      </c>
      <c r="CT69" s="111">
        <v>0</v>
      </c>
      <c r="CU69" s="275">
        <v>0</v>
      </c>
      <c r="CV69" s="276"/>
      <c r="CW69" s="272">
        <v>0</v>
      </c>
      <c r="CX69" s="111">
        <v>0</v>
      </c>
      <c r="CY69" s="111">
        <v>0</v>
      </c>
      <c r="CZ69" s="275">
        <v>0</v>
      </c>
      <c r="DB69" s="272">
        <v>0</v>
      </c>
      <c r="DC69" s="111">
        <v>0</v>
      </c>
      <c r="DD69" s="111">
        <v>0</v>
      </c>
      <c r="DE69" s="275">
        <v>0</v>
      </c>
      <c r="DF69" s="276"/>
      <c r="DG69" s="272">
        <v>0</v>
      </c>
      <c r="DH69" s="111">
        <v>0</v>
      </c>
      <c r="DI69" s="111">
        <v>0</v>
      </c>
      <c r="DJ69" s="275">
        <v>0</v>
      </c>
      <c r="DL69" s="272">
        <v>0</v>
      </c>
      <c r="DM69" s="111">
        <v>0</v>
      </c>
      <c r="DN69" s="111">
        <v>0</v>
      </c>
      <c r="DO69" s="275">
        <v>0</v>
      </c>
      <c r="DP69" s="276"/>
      <c r="DQ69" s="272">
        <v>0</v>
      </c>
      <c r="DR69" s="111">
        <v>0</v>
      </c>
      <c r="DS69" s="111">
        <v>0</v>
      </c>
      <c r="DT69" s="275">
        <v>0</v>
      </c>
      <c r="DV69" s="272">
        <v>0</v>
      </c>
      <c r="DW69" s="111">
        <v>0</v>
      </c>
      <c r="DX69" s="111">
        <v>0</v>
      </c>
      <c r="DY69" s="275">
        <v>0</v>
      </c>
      <c r="DZ69" s="276"/>
      <c r="EA69" s="272">
        <v>0</v>
      </c>
      <c r="EB69" s="111">
        <v>0</v>
      </c>
      <c r="EC69" s="111">
        <v>0</v>
      </c>
      <c r="ED69" s="275">
        <v>0</v>
      </c>
      <c r="EF69" s="272">
        <v>0</v>
      </c>
      <c r="EG69" s="111">
        <v>0</v>
      </c>
      <c r="EH69" s="111">
        <v>0</v>
      </c>
      <c r="EI69" s="275">
        <v>0</v>
      </c>
      <c r="EJ69" s="276"/>
      <c r="EK69" s="272">
        <v>0</v>
      </c>
      <c r="EL69" s="111">
        <v>0</v>
      </c>
      <c r="EM69" s="111">
        <v>0</v>
      </c>
      <c r="EN69" s="275">
        <v>0</v>
      </c>
      <c r="EP69" s="272">
        <v>0</v>
      </c>
      <c r="EQ69" s="111">
        <v>0</v>
      </c>
      <c r="ER69" s="111">
        <v>0</v>
      </c>
      <c r="ES69" s="275">
        <v>0</v>
      </c>
      <c r="ET69" s="276"/>
      <c r="EU69" s="272">
        <v>0</v>
      </c>
      <c r="EV69" s="111">
        <v>0</v>
      </c>
      <c r="EW69" s="111">
        <v>0</v>
      </c>
      <c r="EX69" s="275">
        <v>0</v>
      </c>
      <c r="EZ69" s="272">
        <v>0</v>
      </c>
      <c r="FA69" s="111">
        <v>0</v>
      </c>
      <c r="FB69" s="111">
        <v>0</v>
      </c>
      <c r="FC69" s="275">
        <v>0</v>
      </c>
      <c r="FD69" s="276"/>
      <c r="FE69" s="272">
        <v>0</v>
      </c>
      <c r="FF69" s="111">
        <v>0</v>
      </c>
      <c r="FG69" s="111">
        <v>0</v>
      </c>
      <c r="FH69" s="275">
        <v>0</v>
      </c>
    </row>
    <row r="70" spans="1:164" s="56" customFormat="1" outlineLevel="1">
      <c r="A70" s="119">
        <v>53310</v>
      </c>
      <c r="B70" s="74">
        <v>53310</v>
      </c>
      <c r="C70" s="68"/>
      <c r="D70" s="56" t="s">
        <v>139</v>
      </c>
      <c r="F70" s="274">
        <v>202249</v>
      </c>
      <c r="G70" s="211">
        <v>200000</v>
      </c>
      <c r="H70" s="111">
        <v>-2249</v>
      </c>
      <c r="I70" s="275">
        <v>-1.111995609372605E-2</v>
      </c>
      <c r="J70" s="276"/>
      <c r="K70" s="274">
        <v>190645</v>
      </c>
      <c r="L70" s="211">
        <v>200000</v>
      </c>
      <c r="M70" s="111">
        <v>9355</v>
      </c>
      <c r="N70" s="275">
        <v>4.9070261480762677E-2</v>
      </c>
      <c r="O70" s="75"/>
      <c r="P70" s="272">
        <v>202249</v>
      </c>
      <c r="Q70" s="111">
        <v>200000</v>
      </c>
      <c r="R70" s="111">
        <v>-2249</v>
      </c>
      <c r="S70" s="275">
        <v>-1.111995609372605E-2</v>
      </c>
      <c r="T70" s="276"/>
      <c r="U70" s="272">
        <v>190645</v>
      </c>
      <c r="V70" s="111">
        <v>200000</v>
      </c>
      <c r="W70" s="111">
        <v>9355</v>
      </c>
      <c r="X70" s="275">
        <v>4.9070261480762677E-2</v>
      </c>
      <c r="Z70" s="272">
        <v>0</v>
      </c>
      <c r="AA70" s="111">
        <v>0</v>
      </c>
      <c r="AB70" s="111">
        <v>0</v>
      </c>
      <c r="AC70" s="275">
        <v>0</v>
      </c>
      <c r="AD70" s="276"/>
      <c r="AE70" s="272">
        <v>0</v>
      </c>
      <c r="AF70" s="111">
        <v>0</v>
      </c>
      <c r="AG70" s="111">
        <v>0</v>
      </c>
      <c r="AH70" s="275">
        <v>0</v>
      </c>
      <c r="AJ70" s="272">
        <v>0</v>
      </c>
      <c r="AK70" s="111">
        <v>0</v>
      </c>
      <c r="AL70" s="111">
        <v>0</v>
      </c>
      <c r="AM70" s="275">
        <v>0</v>
      </c>
      <c r="AN70" s="276"/>
      <c r="AO70" s="272">
        <v>0</v>
      </c>
      <c r="AP70" s="111">
        <v>0</v>
      </c>
      <c r="AQ70" s="111">
        <v>0</v>
      </c>
      <c r="AR70" s="275">
        <v>0</v>
      </c>
      <c r="AT70" s="272">
        <v>0</v>
      </c>
      <c r="AU70" s="111">
        <v>0</v>
      </c>
      <c r="AV70" s="111">
        <v>0</v>
      </c>
      <c r="AW70" s="275">
        <v>0</v>
      </c>
      <c r="AX70" s="276"/>
      <c r="AY70" s="272">
        <v>0</v>
      </c>
      <c r="AZ70" s="111">
        <v>0</v>
      </c>
      <c r="BA70" s="111">
        <v>0</v>
      </c>
      <c r="BB70" s="275">
        <v>0</v>
      </c>
      <c r="BD70" s="272">
        <v>0</v>
      </c>
      <c r="BE70" s="111">
        <v>0</v>
      </c>
      <c r="BF70" s="111">
        <v>0</v>
      </c>
      <c r="BG70" s="275">
        <v>0</v>
      </c>
      <c r="BH70" s="276"/>
      <c r="BI70" s="272">
        <v>0</v>
      </c>
      <c r="BJ70" s="111">
        <v>0</v>
      </c>
      <c r="BK70" s="111">
        <v>0</v>
      </c>
      <c r="BL70" s="275">
        <v>0</v>
      </c>
      <c r="BN70" s="272">
        <v>0</v>
      </c>
      <c r="BO70" s="111">
        <v>0</v>
      </c>
      <c r="BP70" s="111">
        <v>0</v>
      </c>
      <c r="BQ70" s="275">
        <v>0</v>
      </c>
      <c r="BR70" s="276"/>
      <c r="BS70" s="272">
        <v>0</v>
      </c>
      <c r="BT70" s="111">
        <v>0</v>
      </c>
      <c r="BU70" s="111">
        <v>0</v>
      </c>
      <c r="BV70" s="275">
        <v>0</v>
      </c>
      <c r="BX70" s="272">
        <v>0</v>
      </c>
      <c r="BY70" s="111">
        <v>0</v>
      </c>
      <c r="BZ70" s="111">
        <v>0</v>
      </c>
      <c r="CA70" s="275">
        <v>0</v>
      </c>
      <c r="CB70" s="276"/>
      <c r="CC70" s="272">
        <v>0</v>
      </c>
      <c r="CD70" s="111">
        <v>0</v>
      </c>
      <c r="CE70" s="111">
        <v>0</v>
      </c>
      <c r="CF70" s="275">
        <v>0</v>
      </c>
      <c r="CH70" s="272">
        <v>0</v>
      </c>
      <c r="CI70" s="111">
        <v>0</v>
      </c>
      <c r="CJ70" s="111">
        <v>0</v>
      </c>
      <c r="CK70" s="275">
        <v>0</v>
      </c>
      <c r="CL70" s="276"/>
      <c r="CM70" s="272">
        <v>0</v>
      </c>
      <c r="CN70" s="111">
        <v>0</v>
      </c>
      <c r="CO70" s="111">
        <v>0</v>
      </c>
      <c r="CP70" s="275">
        <v>0</v>
      </c>
      <c r="CR70" s="272">
        <v>0</v>
      </c>
      <c r="CS70" s="111">
        <v>0</v>
      </c>
      <c r="CT70" s="111">
        <v>0</v>
      </c>
      <c r="CU70" s="275">
        <v>0</v>
      </c>
      <c r="CV70" s="276"/>
      <c r="CW70" s="272">
        <v>0</v>
      </c>
      <c r="CX70" s="111">
        <v>0</v>
      </c>
      <c r="CY70" s="111">
        <v>0</v>
      </c>
      <c r="CZ70" s="275">
        <v>0</v>
      </c>
      <c r="DB70" s="272">
        <v>0</v>
      </c>
      <c r="DC70" s="111">
        <v>0</v>
      </c>
      <c r="DD70" s="111">
        <v>0</v>
      </c>
      <c r="DE70" s="275">
        <v>0</v>
      </c>
      <c r="DF70" s="276"/>
      <c r="DG70" s="272">
        <v>0</v>
      </c>
      <c r="DH70" s="111">
        <v>0</v>
      </c>
      <c r="DI70" s="111">
        <v>0</v>
      </c>
      <c r="DJ70" s="275">
        <v>0</v>
      </c>
      <c r="DL70" s="272">
        <v>0</v>
      </c>
      <c r="DM70" s="111">
        <v>0</v>
      </c>
      <c r="DN70" s="111">
        <v>0</v>
      </c>
      <c r="DO70" s="275">
        <v>0</v>
      </c>
      <c r="DP70" s="276"/>
      <c r="DQ70" s="272">
        <v>0</v>
      </c>
      <c r="DR70" s="111">
        <v>0</v>
      </c>
      <c r="DS70" s="111">
        <v>0</v>
      </c>
      <c r="DT70" s="275">
        <v>0</v>
      </c>
      <c r="DV70" s="272">
        <v>0</v>
      </c>
      <c r="DW70" s="111">
        <v>0</v>
      </c>
      <c r="DX70" s="111">
        <v>0</v>
      </c>
      <c r="DY70" s="275">
        <v>0</v>
      </c>
      <c r="DZ70" s="276"/>
      <c r="EA70" s="272">
        <v>0</v>
      </c>
      <c r="EB70" s="111">
        <v>0</v>
      </c>
      <c r="EC70" s="111">
        <v>0</v>
      </c>
      <c r="ED70" s="275">
        <v>0</v>
      </c>
      <c r="EF70" s="272">
        <v>0</v>
      </c>
      <c r="EG70" s="111">
        <v>0</v>
      </c>
      <c r="EH70" s="111">
        <v>0</v>
      </c>
      <c r="EI70" s="275">
        <v>0</v>
      </c>
      <c r="EJ70" s="276"/>
      <c r="EK70" s="272">
        <v>0</v>
      </c>
      <c r="EL70" s="111">
        <v>0</v>
      </c>
      <c r="EM70" s="111">
        <v>0</v>
      </c>
      <c r="EN70" s="275">
        <v>0</v>
      </c>
      <c r="EP70" s="272">
        <v>0</v>
      </c>
      <c r="EQ70" s="111">
        <v>0</v>
      </c>
      <c r="ER70" s="111">
        <v>0</v>
      </c>
      <c r="ES70" s="275">
        <v>0</v>
      </c>
      <c r="ET70" s="276"/>
      <c r="EU70" s="272">
        <v>0</v>
      </c>
      <c r="EV70" s="111">
        <v>0</v>
      </c>
      <c r="EW70" s="111">
        <v>0</v>
      </c>
      <c r="EX70" s="275">
        <v>0</v>
      </c>
      <c r="EZ70" s="272">
        <v>0</v>
      </c>
      <c r="FA70" s="111">
        <v>0</v>
      </c>
      <c r="FB70" s="111">
        <v>0</v>
      </c>
      <c r="FC70" s="275">
        <v>0</v>
      </c>
      <c r="FD70" s="276"/>
      <c r="FE70" s="272">
        <v>0</v>
      </c>
      <c r="FF70" s="111">
        <v>0</v>
      </c>
      <c r="FG70" s="111">
        <v>0</v>
      </c>
      <c r="FH70" s="275">
        <v>0</v>
      </c>
    </row>
    <row r="71" spans="1:164" s="56" customFormat="1" outlineLevel="1">
      <c r="A71" s="119">
        <v>53320</v>
      </c>
      <c r="B71" s="74">
        <v>53320</v>
      </c>
      <c r="C71" s="68"/>
      <c r="D71" s="56" t="s">
        <v>140</v>
      </c>
      <c r="F71" s="274">
        <v>38000.039999999994</v>
      </c>
      <c r="G71" s="211">
        <v>40500</v>
      </c>
      <c r="H71" s="111">
        <v>2499.9600000000064</v>
      </c>
      <c r="I71" s="275">
        <v>6.5788351801735132E-2</v>
      </c>
      <c r="J71" s="276"/>
      <c r="K71" s="274">
        <v>47412.07</v>
      </c>
      <c r="L71" s="211">
        <v>40500</v>
      </c>
      <c r="M71" s="111">
        <v>-6912.07</v>
      </c>
      <c r="N71" s="275">
        <v>-0.1457871381696686</v>
      </c>
      <c r="O71" s="75"/>
      <c r="P71" s="272">
        <v>38000.039999999994</v>
      </c>
      <c r="Q71" s="111">
        <v>40500</v>
      </c>
      <c r="R71" s="111">
        <v>2499.9600000000064</v>
      </c>
      <c r="S71" s="275">
        <v>6.5788351801735132E-2</v>
      </c>
      <c r="T71" s="276"/>
      <c r="U71" s="272">
        <v>47412.07</v>
      </c>
      <c r="V71" s="111">
        <v>40500</v>
      </c>
      <c r="W71" s="111">
        <v>-6912.07</v>
      </c>
      <c r="X71" s="275">
        <v>-0.1457871381696686</v>
      </c>
      <c r="Z71" s="272">
        <v>0</v>
      </c>
      <c r="AA71" s="111">
        <v>0</v>
      </c>
      <c r="AB71" s="111">
        <v>0</v>
      </c>
      <c r="AC71" s="275">
        <v>0</v>
      </c>
      <c r="AD71" s="276"/>
      <c r="AE71" s="272">
        <v>0</v>
      </c>
      <c r="AF71" s="111">
        <v>0</v>
      </c>
      <c r="AG71" s="111">
        <v>0</v>
      </c>
      <c r="AH71" s="275">
        <v>0</v>
      </c>
      <c r="AJ71" s="272">
        <v>0</v>
      </c>
      <c r="AK71" s="111">
        <v>0</v>
      </c>
      <c r="AL71" s="111">
        <v>0</v>
      </c>
      <c r="AM71" s="275">
        <v>0</v>
      </c>
      <c r="AN71" s="276"/>
      <c r="AO71" s="272">
        <v>0</v>
      </c>
      <c r="AP71" s="111">
        <v>0</v>
      </c>
      <c r="AQ71" s="111">
        <v>0</v>
      </c>
      <c r="AR71" s="275">
        <v>0</v>
      </c>
      <c r="AT71" s="272">
        <v>0</v>
      </c>
      <c r="AU71" s="111">
        <v>0</v>
      </c>
      <c r="AV71" s="111">
        <v>0</v>
      </c>
      <c r="AW71" s="275">
        <v>0</v>
      </c>
      <c r="AX71" s="276"/>
      <c r="AY71" s="272">
        <v>0</v>
      </c>
      <c r="AZ71" s="111">
        <v>0</v>
      </c>
      <c r="BA71" s="111">
        <v>0</v>
      </c>
      <c r="BB71" s="275">
        <v>0</v>
      </c>
      <c r="BD71" s="272">
        <v>0</v>
      </c>
      <c r="BE71" s="111">
        <v>0</v>
      </c>
      <c r="BF71" s="111">
        <v>0</v>
      </c>
      <c r="BG71" s="275">
        <v>0</v>
      </c>
      <c r="BH71" s="276"/>
      <c r="BI71" s="272">
        <v>0</v>
      </c>
      <c r="BJ71" s="111">
        <v>0</v>
      </c>
      <c r="BK71" s="111">
        <v>0</v>
      </c>
      <c r="BL71" s="275">
        <v>0</v>
      </c>
      <c r="BN71" s="272">
        <v>0</v>
      </c>
      <c r="BO71" s="111">
        <v>0</v>
      </c>
      <c r="BP71" s="111">
        <v>0</v>
      </c>
      <c r="BQ71" s="275">
        <v>0</v>
      </c>
      <c r="BR71" s="276"/>
      <c r="BS71" s="272">
        <v>0</v>
      </c>
      <c r="BT71" s="111">
        <v>0</v>
      </c>
      <c r="BU71" s="111">
        <v>0</v>
      </c>
      <c r="BV71" s="275">
        <v>0</v>
      </c>
      <c r="BX71" s="272">
        <v>0</v>
      </c>
      <c r="BY71" s="111">
        <v>0</v>
      </c>
      <c r="BZ71" s="111">
        <v>0</v>
      </c>
      <c r="CA71" s="275">
        <v>0</v>
      </c>
      <c r="CB71" s="276"/>
      <c r="CC71" s="272">
        <v>0</v>
      </c>
      <c r="CD71" s="111">
        <v>0</v>
      </c>
      <c r="CE71" s="111">
        <v>0</v>
      </c>
      <c r="CF71" s="275">
        <v>0</v>
      </c>
      <c r="CH71" s="272">
        <v>0</v>
      </c>
      <c r="CI71" s="111">
        <v>0</v>
      </c>
      <c r="CJ71" s="111">
        <v>0</v>
      </c>
      <c r="CK71" s="275">
        <v>0</v>
      </c>
      <c r="CL71" s="276"/>
      <c r="CM71" s="272">
        <v>0</v>
      </c>
      <c r="CN71" s="111">
        <v>0</v>
      </c>
      <c r="CO71" s="111">
        <v>0</v>
      </c>
      <c r="CP71" s="275">
        <v>0</v>
      </c>
      <c r="CR71" s="272">
        <v>0</v>
      </c>
      <c r="CS71" s="111">
        <v>0</v>
      </c>
      <c r="CT71" s="111">
        <v>0</v>
      </c>
      <c r="CU71" s="275">
        <v>0</v>
      </c>
      <c r="CV71" s="276"/>
      <c r="CW71" s="272">
        <v>0</v>
      </c>
      <c r="CX71" s="111">
        <v>0</v>
      </c>
      <c r="CY71" s="111">
        <v>0</v>
      </c>
      <c r="CZ71" s="275">
        <v>0</v>
      </c>
      <c r="DB71" s="272">
        <v>0</v>
      </c>
      <c r="DC71" s="111">
        <v>0</v>
      </c>
      <c r="DD71" s="111">
        <v>0</v>
      </c>
      <c r="DE71" s="275">
        <v>0</v>
      </c>
      <c r="DF71" s="276"/>
      <c r="DG71" s="272">
        <v>0</v>
      </c>
      <c r="DH71" s="111">
        <v>0</v>
      </c>
      <c r="DI71" s="111">
        <v>0</v>
      </c>
      <c r="DJ71" s="275">
        <v>0</v>
      </c>
      <c r="DL71" s="272">
        <v>0</v>
      </c>
      <c r="DM71" s="111">
        <v>0</v>
      </c>
      <c r="DN71" s="111">
        <v>0</v>
      </c>
      <c r="DO71" s="275">
        <v>0</v>
      </c>
      <c r="DP71" s="276"/>
      <c r="DQ71" s="272">
        <v>0</v>
      </c>
      <c r="DR71" s="111">
        <v>0</v>
      </c>
      <c r="DS71" s="111">
        <v>0</v>
      </c>
      <c r="DT71" s="275">
        <v>0</v>
      </c>
      <c r="DV71" s="272">
        <v>0</v>
      </c>
      <c r="DW71" s="111">
        <v>0</v>
      </c>
      <c r="DX71" s="111">
        <v>0</v>
      </c>
      <c r="DY71" s="275">
        <v>0</v>
      </c>
      <c r="DZ71" s="276"/>
      <c r="EA71" s="272">
        <v>0</v>
      </c>
      <c r="EB71" s="111">
        <v>0</v>
      </c>
      <c r="EC71" s="111">
        <v>0</v>
      </c>
      <c r="ED71" s="275">
        <v>0</v>
      </c>
      <c r="EF71" s="272">
        <v>0</v>
      </c>
      <c r="EG71" s="111">
        <v>0</v>
      </c>
      <c r="EH71" s="111">
        <v>0</v>
      </c>
      <c r="EI71" s="275">
        <v>0</v>
      </c>
      <c r="EJ71" s="276"/>
      <c r="EK71" s="272">
        <v>0</v>
      </c>
      <c r="EL71" s="111">
        <v>0</v>
      </c>
      <c r="EM71" s="111">
        <v>0</v>
      </c>
      <c r="EN71" s="275">
        <v>0</v>
      </c>
      <c r="EP71" s="272">
        <v>0</v>
      </c>
      <c r="EQ71" s="111">
        <v>0</v>
      </c>
      <c r="ER71" s="111">
        <v>0</v>
      </c>
      <c r="ES71" s="275">
        <v>0</v>
      </c>
      <c r="ET71" s="276"/>
      <c r="EU71" s="272">
        <v>0</v>
      </c>
      <c r="EV71" s="111">
        <v>0</v>
      </c>
      <c r="EW71" s="111">
        <v>0</v>
      </c>
      <c r="EX71" s="275">
        <v>0</v>
      </c>
      <c r="EZ71" s="272">
        <v>0</v>
      </c>
      <c r="FA71" s="111">
        <v>0</v>
      </c>
      <c r="FB71" s="111">
        <v>0</v>
      </c>
      <c r="FC71" s="275">
        <v>0</v>
      </c>
      <c r="FD71" s="276"/>
      <c r="FE71" s="272">
        <v>0</v>
      </c>
      <c r="FF71" s="111">
        <v>0</v>
      </c>
      <c r="FG71" s="111">
        <v>0</v>
      </c>
      <c r="FH71" s="275">
        <v>0</v>
      </c>
    </row>
    <row r="72" spans="1:164" s="56" customFormat="1" outlineLevel="1">
      <c r="A72" s="119">
        <v>53330</v>
      </c>
      <c r="B72" s="74">
        <v>53330</v>
      </c>
      <c r="C72" s="68"/>
      <c r="D72" s="56" t="s">
        <v>205</v>
      </c>
      <c r="F72" s="274">
        <v>0</v>
      </c>
      <c r="G72" s="211">
        <v>0</v>
      </c>
      <c r="H72" s="111">
        <v>0</v>
      </c>
      <c r="I72" s="275">
        <v>0</v>
      </c>
      <c r="J72" s="276"/>
      <c r="K72" s="274">
        <v>0</v>
      </c>
      <c r="L72" s="211">
        <v>0</v>
      </c>
      <c r="M72" s="111">
        <v>0</v>
      </c>
      <c r="N72" s="275">
        <v>0</v>
      </c>
      <c r="O72" s="75"/>
      <c r="P72" s="272">
        <v>0</v>
      </c>
      <c r="Q72" s="111">
        <v>0</v>
      </c>
      <c r="R72" s="111">
        <v>0</v>
      </c>
      <c r="S72" s="275">
        <v>0</v>
      </c>
      <c r="T72" s="276"/>
      <c r="U72" s="272">
        <v>0</v>
      </c>
      <c r="V72" s="111">
        <v>0</v>
      </c>
      <c r="W72" s="111">
        <v>0</v>
      </c>
      <c r="X72" s="275">
        <v>0</v>
      </c>
      <c r="Z72" s="272">
        <v>0</v>
      </c>
      <c r="AA72" s="111">
        <v>0</v>
      </c>
      <c r="AB72" s="111">
        <v>0</v>
      </c>
      <c r="AC72" s="275">
        <v>0</v>
      </c>
      <c r="AD72" s="276"/>
      <c r="AE72" s="272">
        <v>0</v>
      </c>
      <c r="AF72" s="111">
        <v>0</v>
      </c>
      <c r="AG72" s="111">
        <v>0</v>
      </c>
      <c r="AH72" s="275">
        <v>0</v>
      </c>
      <c r="AJ72" s="272">
        <v>0</v>
      </c>
      <c r="AK72" s="111">
        <v>0</v>
      </c>
      <c r="AL72" s="111">
        <v>0</v>
      </c>
      <c r="AM72" s="275">
        <v>0</v>
      </c>
      <c r="AN72" s="276"/>
      <c r="AO72" s="272">
        <v>0</v>
      </c>
      <c r="AP72" s="111">
        <v>0</v>
      </c>
      <c r="AQ72" s="111">
        <v>0</v>
      </c>
      <c r="AR72" s="275">
        <v>0</v>
      </c>
      <c r="AT72" s="272">
        <v>0</v>
      </c>
      <c r="AU72" s="111">
        <v>0</v>
      </c>
      <c r="AV72" s="111">
        <v>0</v>
      </c>
      <c r="AW72" s="275">
        <v>0</v>
      </c>
      <c r="AX72" s="276"/>
      <c r="AY72" s="272">
        <v>0</v>
      </c>
      <c r="AZ72" s="111">
        <v>0</v>
      </c>
      <c r="BA72" s="111">
        <v>0</v>
      </c>
      <c r="BB72" s="275">
        <v>0</v>
      </c>
      <c r="BD72" s="272">
        <v>0</v>
      </c>
      <c r="BE72" s="111">
        <v>0</v>
      </c>
      <c r="BF72" s="111">
        <v>0</v>
      </c>
      <c r="BG72" s="275">
        <v>0</v>
      </c>
      <c r="BH72" s="276"/>
      <c r="BI72" s="272">
        <v>0</v>
      </c>
      <c r="BJ72" s="111">
        <v>0</v>
      </c>
      <c r="BK72" s="111">
        <v>0</v>
      </c>
      <c r="BL72" s="275">
        <v>0</v>
      </c>
      <c r="BN72" s="272">
        <v>0</v>
      </c>
      <c r="BO72" s="111">
        <v>0</v>
      </c>
      <c r="BP72" s="111">
        <v>0</v>
      </c>
      <c r="BQ72" s="275">
        <v>0</v>
      </c>
      <c r="BR72" s="276"/>
      <c r="BS72" s="272">
        <v>0</v>
      </c>
      <c r="BT72" s="111">
        <v>0</v>
      </c>
      <c r="BU72" s="111">
        <v>0</v>
      </c>
      <c r="BV72" s="275">
        <v>0</v>
      </c>
      <c r="BX72" s="272">
        <v>0</v>
      </c>
      <c r="BY72" s="111">
        <v>0</v>
      </c>
      <c r="BZ72" s="111">
        <v>0</v>
      </c>
      <c r="CA72" s="275">
        <v>0</v>
      </c>
      <c r="CB72" s="276"/>
      <c r="CC72" s="272">
        <v>0</v>
      </c>
      <c r="CD72" s="111">
        <v>0</v>
      </c>
      <c r="CE72" s="111">
        <v>0</v>
      </c>
      <c r="CF72" s="275">
        <v>0</v>
      </c>
      <c r="CH72" s="272">
        <v>0</v>
      </c>
      <c r="CI72" s="111">
        <v>0</v>
      </c>
      <c r="CJ72" s="111">
        <v>0</v>
      </c>
      <c r="CK72" s="275">
        <v>0</v>
      </c>
      <c r="CL72" s="276"/>
      <c r="CM72" s="272">
        <v>0</v>
      </c>
      <c r="CN72" s="111">
        <v>0</v>
      </c>
      <c r="CO72" s="111">
        <v>0</v>
      </c>
      <c r="CP72" s="275">
        <v>0</v>
      </c>
      <c r="CR72" s="272">
        <v>0</v>
      </c>
      <c r="CS72" s="111">
        <v>0</v>
      </c>
      <c r="CT72" s="111">
        <v>0</v>
      </c>
      <c r="CU72" s="275">
        <v>0</v>
      </c>
      <c r="CV72" s="276"/>
      <c r="CW72" s="272">
        <v>0</v>
      </c>
      <c r="CX72" s="111">
        <v>0</v>
      </c>
      <c r="CY72" s="111">
        <v>0</v>
      </c>
      <c r="CZ72" s="275">
        <v>0</v>
      </c>
      <c r="DB72" s="272">
        <v>0</v>
      </c>
      <c r="DC72" s="111">
        <v>0</v>
      </c>
      <c r="DD72" s="111">
        <v>0</v>
      </c>
      <c r="DE72" s="275">
        <v>0</v>
      </c>
      <c r="DF72" s="276"/>
      <c r="DG72" s="272">
        <v>0</v>
      </c>
      <c r="DH72" s="111">
        <v>0</v>
      </c>
      <c r="DI72" s="111">
        <v>0</v>
      </c>
      <c r="DJ72" s="275">
        <v>0</v>
      </c>
      <c r="DL72" s="272">
        <v>0</v>
      </c>
      <c r="DM72" s="111">
        <v>0</v>
      </c>
      <c r="DN72" s="111">
        <v>0</v>
      </c>
      <c r="DO72" s="275">
        <v>0</v>
      </c>
      <c r="DP72" s="276"/>
      <c r="DQ72" s="272">
        <v>0</v>
      </c>
      <c r="DR72" s="111">
        <v>0</v>
      </c>
      <c r="DS72" s="111">
        <v>0</v>
      </c>
      <c r="DT72" s="275">
        <v>0</v>
      </c>
      <c r="DV72" s="272">
        <v>0</v>
      </c>
      <c r="DW72" s="111">
        <v>0</v>
      </c>
      <c r="DX72" s="111">
        <v>0</v>
      </c>
      <c r="DY72" s="275">
        <v>0</v>
      </c>
      <c r="DZ72" s="276"/>
      <c r="EA72" s="272">
        <v>0</v>
      </c>
      <c r="EB72" s="111">
        <v>0</v>
      </c>
      <c r="EC72" s="111">
        <v>0</v>
      </c>
      <c r="ED72" s="275">
        <v>0</v>
      </c>
      <c r="EF72" s="272">
        <v>0</v>
      </c>
      <c r="EG72" s="111">
        <v>0</v>
      </c>
      <c r="EH72" s="111">
        <v>0</v>
      </c>
      <c r="EI72" s="275">
        <v>0</v>
      </c>
      <c r="EJ72" s="276"/>
      <c r="EK72" s="272">
        <v>0</v>
      </c>
      <c r="EL72" s="111">
        <v>0</v>
      </c>
      <c r="EM72" s="111">
        <v>0</v>
      </c>
      <c r="EN72" s="275">
        <v>0</v>
      </c>
      <c r="EP72" s="272">
        <v>0</v>
      </c>
      <c r="EQ72" s="111">
        <v>0</v>
      </c>
      <c r="ER72" s="111">
        <v>0</v>
      </c>
      <c r="ES72" s="275">
        <v>0</v>
      </c>
      <c r="ET72" s="276"/>
      <c r="EU72" s="272">
        <v>0</v>
      </c>
      <c r="EV72" s="111">
        <v>0</v>
      </c>
      <c r="EW72" s="111">
        <v>0</v>
      </c>
      <c r="EX72" s="275">
        <v>0</v>
      </c>
      <c r="EZ72" s="272">
        <v>0</v>
      </c>
      <c r="FA72" s="111">
        <v>0</v>
      </c>
      <c r="FB72" s="111">
        <v>0</v>
      </c>
      <c r="FC72" s="275">
        <v>0</v>
      </c>
      <c r="FD72" s="276"/>
      <c r="FE72" s="272">
        <v>0</v>
      </c>
      <c r="FF72" s="111">
        <v>0</v>
      </c>
      <c r="FG72" s="111">
        <v>0</v>
      </c>
      <c r="FH72" s="275">
        <v>0</v>
      </c>
    </row>
    <row r="73" spans="1:164" s="56" customFormat="1" outlineLevel="1">
      <c r="A73" s="119">
        <v>53400</v>
      </c>
      <c r="B73" s="74">
        <v>53400</v>
      </c>
      <c r="C73" s="68"/>
      <c r="D73" s="56" t="s">
        <v>135</v>
      </c>
      <c r="F73" s="274">
        <v>5064</v>
      </c>
      <c r="G73" s="211">
        <v>5144</v>
      </c>
      <c r="H73" s="111">
        <v>80</v>
      </c>
      <c r="I73" s="275">
        <v>1.579778830963665E-2</v>
      </c>
      <c r="J73" s="276"/>
      <c r="K73" s="274">
        <v>4960.3100000000004</v>
      </c>
      <c r="L73" s="211">
        <v>5144</v>
      </c>
      <c r="M73" s="111">
        <v>183.6899999999996</v>
      </c>
      <c r="N73" s="275">
        <v>3.7031959696067297E-2</v>
      </c>
      <c r="O73" s="75"/>
      <c r="P73" s="272">
        <v>500</v>
      </c>
      <c r="Q73" s="111">
        <v>360</v>
      </c>
      <c r="R73" s="111">
        <v>-140</v>
      </c>
      <c r="S73" s="275">
        <v>-0.28000000000000003</v>
      </c>
      <c r="T73" s="276"/>
      <c r="U73" s="272">
        <v>349.08000000000004</v>
      </c>
      <c r="V73" s="111">
        <v>360</v>
      </c>
      <c r="W73" s="111">
        <v>10.919999999999959</v>
      </c>
      <c r="X73" s="275">
        <v>3.128222756961143E-2</v>
      </c>
      <c r="Z73" s="272">
        <v>180</v>
      </c>
      <c r="AA73" s="111">
        <v>360</v>
      </c>
      <c r="AB73" s="111">
        <v>180</v>
      </c>
      <c r="AC73" s="275">
        <v>1</v>
      </c>
      <c r="AD73" s="276"/>
      <c r="AE73" s="272">
        <v>349.73</v>
      </c>
      <c r="AF73" s="111">
        <v>360</v>
      </c>
      <c r="AG73" s="111">
        <v>10.269999999999982</v>
      </c>
      <c r="AH73" s="275">
        <v>2.9365510536699686E-2</v>
      </c>
      <c r="AJ73" s="272">
        <v>0</v>
      </c>
      <c r="AK73" s="111">
        <v>1500</v>
      </c>
      <c r="AL73" s="111">
        <v>1500</v>
      </c>
      <c r="AM73" s="275" t="s">
        <v>363</v>
      </c>
      <c r="AN73" s="276"/>
      <c r="AO73" s="272">
        <v>0</v>
      </c>
      <c r="AP73" s="111">
        <v>1500</v>
      </c>
      <c r="AQ73" s="111">
        <v>1500</v>
      </c>
      <c r="AR73" s="275" t="s">
        <v>363</v>
      </c>
      <c r="AT73" s="272">
        <v>144</v>
      </c>
      <c r="AU73" s="111">
        <v>0</v>
      </c>
      <c r="AV73" s="111">
        <v>-144</v>
      </c>
      <c r="AW73" s="275">
        <v>-1</v>
      </c>
      <c r="AX73" s="276"/>
      <c r="AY73" s="272">
        <v>36</v>
      </c>
      <c r="AZ73" s="111">
        <v>0</v>
      </c>
      <c r="BA73" s="111">
        <v>-36</v>
      </c>
      <c r="BB73" s="275">
        <v>-1</v>
      </c>
      <c r="BD73" s="272">
        <v>720</v>
      </c>
      <c r="BE73" s="111">
        <v>900</v>
      </c>
      <c r="BF73" s="111">
        <v>180</v>
      </c>
      <c r="BG73" s="275">
        <v>0.25</v>
      </c>
      <c r="BH73" s="276"/>
      <c r="BI73" s="272">
        <v>1043.4099999999999</v>
      </c>
      <c r="BJ73" s="111">
        <v>900</v>
      </c>
      <c r="BK73" s="111">
        <v>-143.40999999999985</v>
      </c>
      <c r="BL73" s="275">
        <v>-0.13744357443382743</v>
      </c>
      <c r="BN73" s="272">
        <v>1320</v>
      </c>
      <c r="BO73" s="111">
        <v>1320</v>
      </c>
      <c r="BP73" s="111">
        <v>0</v>
      </c>
      <c r="BQ73" s="275" t="s">
        <v>362</v>
      </c>
      <c r="BR73" s="276"/>
      <c r="BS73" s="272">
        <v>1032.8800000000001</v>
      </c>
      <c r="BT73" s="111">
        <v>1320</v>
      </c>
      <c r="BU73" s="111">
        <v>287.11999999999989</v>
      </c>
      <c r="BV73" s="275">
        <v>0.27798001703973341</v>
      </c>
      <c r="BX73" s="272">
        <v>200</v>
      </c>
      <c r="BY73" s="111">
        <v>200</v>
      </c>
      <c r="BZ73" s="111">
        <v>0</v>
      </c>
      <c r="CA73" s="275" t="s">
        <v>362</v>
      </c>
      <c r="CB73" s="276"/>
      <c r="CC73" s="272">
        <v>611</v>
      </c>
      <c r="CD73" s="111">
        <v>200</v>
      </c>
      <c r="CE73" s="111">
        <v>-411</v>
      </c>
      <c r="CF73" s="275">
        <v>-0.67266775777414078</v>
      </c>
      <c r="CH73" s="272">
        <v>0</v>
      </c>
      <c r="CI73" s="111">
        <v>0</v>
      </c>
      <c r="CJ73" s="111">
        <v>0</v>
      </c>
      <c r="CK73" s="275">
        <v>0</v>
      </c>
      <c r="CL73" s="276"/>
      <c r="CM73" s="272">
        <v>377.69</v>
      </c>
      <c r="CN73" s="111">
        <v>0</v>
      </c>
      <c r="CO73" s="111">
        <v>-377.69</v>
      </c>
      <c r="CP73" s="275">
        <v>-1</v>
      </c>
      <c r="CR73" s="272">
        <v>0</v>
      </c>
      <c r="CS73" s="111">
        <v>0</v>
      </c>
      <c r="CT73" s="111">
        <v>0</v>
      </c>
      <c r="CU73" s="275">
        <v>0</v>
      </c>
      <c r="CV73" s="276"/>
      <c r="CW73" s="272">
        <v>0</v>
      </c>
      <c r="CX73" s="111">
        <v>0</v>
      </c>
      <c r="CY73" s="111">
        <v>0</v>
      </c>
      <c r="CZ73" s="275">
        <v>0</v>
      </c>
      <c r="DB73" s="272">
        <v>2000</v>
      </c>
      <c r="DC73" s="111">
        <v>504</v>
      </c>
      <c r="DD73" s="111">
        <v>-1496</v>
      </c>
      <c r="DE73" s="275">
        <v>-0.748</v>
      </c>
      <c r="DF73" s="276"/>
      <c r="DG73" s="272">
        <v>1140.42</v>
      </c>
      <c r="DH73" s="111">
        <v>504</v>
      </c>
      <c r="DI73" s="111">
        <v>-636.42000000000007</v>
      </c>
      <c r="DJ73" s="275">
        <v>-0.55805755774188459</v>
      </c>
      <c r="DL73" s="272">
        <v>0</v>
      </c>
      <c r="DM73" s="111">
        <v>0</v>
      </c>
      <c r="DN73" s="111">
        <v>0</v>
      </c>
      <c r="DO73" s="275">
        <v>0</v>
      </c>
      <c r="DP73" s="276"/>
      <c r="DQ73" s="272">
        <v>0</v>
      </c>
      <c r="DR73" s="111">
        <v>0</v>
      </c>
      <c r="DS73" s="111">
        <v>0</v>
      </c>
      <c r="DT73" s="275">
        <v>0</v>
      </c>
      <c r="DV73" s="272">
        <v>0</v>
      </c>
      <c r="DW73" s="111">
        <v>0</v>
      </c>
      <c r="DX73" s="111">
        <v>0</v>
      </c>
      <c r="DY73" s="275">
        <v>0</v>
      </c>
      <c r="DZ73" s="276"/>
      <c r="EA73" s="272">
        <v>0</v>
      </c>
      <c r="EB73" s="111">
        <v>0</v>
      </c>
      <c r="EC73" s="111">
        <v>0</v>
      </c>
      <c r="ED73" s="275">
        <v>0</v>
      </c>
      <c r="EF73" s="272">
        <v>0</v>
      </c>
      <c r="EG73" s="111">
        <v>0</v>
      </c>
      <c r="EH73" s="111">
        <v>0</v>
      </c>
      <c r="EI73" s="275">
        <v>0</v>
      </c>
      <c r="EJ73" s="276"/>
      <c r="EK73" s="272">
        <v>20.100000000000001</v>
      </c>
      <c r="EL73" s="111">
        <v>0</v>
      </c>
      <c r="EM73" s="111">
        <v>-20.100000000000001</v>
      </c>
      <c r="EN73" s="275">
        <v>-1</v>
      </c>
      <c r="EP73" s="272">
        <v>0</v>
      </c>
      <c r="EQ73" s="111">
        <v>0</v>
      </c>
      <c r="ER73" s="111">
        <v>0</v>
      </c>
      <c r="ES73" s="275">
        <v>0</v>
      </c>
      <c r="ET73" s="276"/>
      <c r="EU73" s="272">
        <v>0</v>
      </c>
      <c r="EV73" s="111">
        <v>0</v>
      </c>
      <c r="EW73" s="111">
        <v>0</v>
      </c>
      <c r="EX73" s="275">
        <v>0</v>
      </c>
      <c r="EZ73" s="272">
        <v>0</v>
      </c>
      <c r="FA73" s="111">
        <v>0</v>
      </c>
      <c r="FB73" s="111">
        <v>0</v>
      </c>
      <c r="FC73" s="275">
        <v>0</v>
      </c>
      <c r="FD73" s="276"/>
      <c r="FE73" s="272">
        <v>0</v>
      </c>
      <c r="FF73" s="111">
        <v>0</v>
      </c>
      <c r="FG73" s="111">
        <v>0</v>
      </c>
      <c r="FH73" s="275">
        <v>0</v>
      </c>
    </row>
    <row r="74" spans="1:164" s="56" customFormat="1" outlineLevel="1">
      <c r="A74" s="119">
        <v>53500</v>
      </c>
      <c r="B74" s="74">
        <v>53500</v>
      </c>
      <c r="C74" s="68"/>
      <c r="D74" s="56" t="s">
        <v>159</v>
      </c>
      <c r="F74" s="274">
        <v>996</v>
      </c>
      <c r="G74" s="211">
        <v>996</v>
      </c>
      <c r="H74" s="111">
        <v>0</v>
      </c>
      <c r="I74" s="275" t="s">
        <v>362</v>
      </c>
      <c r="J74" s="276"/>
      <c r="K74" s="274">
        <v>599</v>
      </c>
      <c r="L74" s="211">
        <v>996</v>
      </c>
      <c r="M74" s="111">
        <v>397</v>
      </c>
      <c r="N74" s="275">
        <v>0.662771285475793</v>
      </c>
      <c r="O74" s="75"/>
      <c r="P74" s="272">
        <v>0</v>
      </c>
      <c r="Q74" s="111">
        <v>0</v>
      </c>
      <c r="R74" s="111">
        <v>0</v>
      </c>
      <c r="S74" s="275">
        <v>0</v>
      </c>
      <c r="T74" s="276"/>
      <c r="U74" s="272">
        <v>0</v>
      </c>
      <c r="V74" s="111">
        <v>0</v>
      </c>
      <c r="W74" s="111">
        <v>0</v>
      </c>
      <c r="X74" s="275">
        <v>0</v>
      </c>
      <c r="Z74" s="272">
        <v>0</v>
      </c>
      <c r="AA74" s="111">
        <v>0</v>
      </c>
      <c r="AB74" s="111">
        <v>0</v>
      </c>
      <c r="AC74" s="275">
        <v>0</v>
      </c>
      <c r="AD74" s="276"/>
      <c r="AE74" s="272">
        <v>0</v>
      </c>
      <c r="AF74" s="111">
        <v>0</v>
      </c>
      <c r="AG74" s="111">
        <v>0</v>
      </c>
      <c r="AH74" s="275">
        <v>0</v>
      </c>
      <c r="AJ74" s="272">
        <v>0</v>
      </c>
      <c r="AK74" s="111">
        <v>0</v>
      </c>
      <c r="AL74" s="111">
        <v>0</v>
      </c>
      <c r="AM74" s="275">
        <v>0</v>
      </c>
      <c r="AN74" s="276"/>
      <c r="AO74" s="272">
        <v>0</v>
      </c>
      <c r="AP74" s="111">
        <v>0</v>
      </c>
      <c r="AQ74" s="111">
        <v>0</v>
      </c>
      <c r="AR74" s="275">
        <v>0</v>
      </c>
      <c r="AT74" s="272">
        <v>0</v>
      </c>
      <c r="AU74" s="111">
        <v>0</v>
      </c>
      <c r="AV74" s="111">
        <v>0</v>
      </c>
      <c r="AW74" s="275">
        <v>0</v>
      </c>
      <c r="AX74" s="276"/>
      <c r="AY74" s="272">
        <v>0</v>
      </c>
      <c r="AZ74" s="111">
        <v>0</v>
      </c>
      <c r="BA74" s="111">
        <v>0</v>
      </c>
      <c r="BB74" s="275">
        <v>0</v>
      </c>
      <c r="BD74" s="272">
        <v>996</v>
      </c>
      <c r="BE74" s="111">
        <v>996</v>
      </c>
      <c r="BF74" s="111">
        <v>0</v>
      </c>
      <c r="BG74" s="275" t="s">
        <v>362</v>
      </c>
      <c r="BH74" s="276"/>
      <c r="BI74" s="272">
        <v>599</v>
      </c>
      <c r="BJ74" s="111">
        <v>996</v>
      </c>
      <c r="BK74" s="111">
        <v>397</v>
      </c>
      <c r="BL74" s="275">
        <v>0.662771285475793</v>
      </c>
      <c r="BN74" s="272">
        <v>0</v>
      </c>
      <c r="BO74" s="111">
        <v>0</v>
      </c>
      <c r="BP74" s="111">
        <v>0</v>
      </c>
      <c r="BQ74" s="275">
        <v>0</v>
      </c>
      <c r="BR74" s="276"/>
      <c r="BS74" s="272">
        <v>0</v>
      </c>
      <c r="BT74" s="111">
        <v>0</v>
      </c>
      <c r="BU74" s="111">
        <v>0</v>
      </c>
      <c r="BV74" s="275">
        <v>0</v>
      </c>
      <c r="BX74" s="272">
        <v>0</v>
      </c>
      <c r="BY74" s="111">
        <v>0</v>
      </c>
      <c r="BZ74" s="111">
        <v>0</v>
      </c>
      <c r="CA74" s="275">
        <v>0</v>
      </c>
      <c r="CB74" s="276"/>
      <c r="CC74" s="272">
        <v>0</v>
      </c>
      <c r="CD74" s="111">
        <v>0</v>
      </c>
      <c r="CE74" s="111">
        <v>0</v>
      </c>
      <c r="CF74" s="275">
        <v>0</v>
      </c>
      <c r="CH74" s="272">
        <v>0</v>
      </c>
      <c r="CI74" s="111">
        <v>0</v>
      </c>
      <c r="CJ74" s="111">
        <v>0</v>
      </c>
      <c r="CK74" s="275">
        <v>0</v>
      </c>
      <c r="CL74" s="276"/>
      <c r="CM74" s="272">
        <v>0</v>
      </c>
      <c r="CN74" s="111">
        <v>0</v>
      </c>
      <c r="CO74" s="111">
        <v>0</v>
      </c>
      <c r="CP74" s="275">
        <v>0</v>
      </c>
      <c r="CR74" s="272">
        <v>0</v>
      </c>
      <c r="CS74" s="111">
        <v>0</v>
      </c>
      <c r="CT74" s="111">
        <v>0</v>
      </c>
      <c r="CU74" s="275">
        <v>0</v>
      </c>
      <c r="CV74" s="276"/>
      <c r="CW74" s="272">
        <v>0</v>
      </c>
      <c r="CX74" s="111">
        <v>0</v>
      </c>
      <c r="CY74" s="111">
        <v>0</v>
      </c>
      <c r="CZ74" s="275">
        <v>0</v>
      </c>
      <c r="DB74" s="272">
        <v>0</v>
      </c>
      <c r="DC74" s="111">
        <v>0</v>
      </c>
      <c r="DD74" s="111">
        <v>0</v>
      </c>
      <c r="DE74" s="275">
        <v>0</v>
      </c>
      <c r="DF74" s="276"/>
      <c r="DG74" s="272">
        <v>0</v>
      </c>
      <c r="DH74" s="111">
        <v>0</v>
      </c>
      <c r="DI74" s="111">
        <v>0</v>
      </c>
      <c r="DJ74" s="275">
        <v>0</v>
      </c>
      <c r="DL74" s="272">
        <v>0</v>
      </c>
      <c r="DM74" s="111">
        <v>0</v>
      </c>
      <c r="DN74" s="111">
        <v>0</v>
      </c>
      <c r="DO74" s="275">
        <v>0</v>
      </c>
      <c r="DP74" s="276"/>
      <c r="DQ74" s="272">
        <v>0</v>
      </c>
      <c r="DR74" s="111">
        <v>0</v>
      </c>
      <c r="DS74" s="111">
        <v>0</v>
      </c>
      <c r="DT74" s="275">
        <v>0</v>
      </c>
      <c r="DV74" s="272">
        <v>0</v>
      </c>
      <c r="DW74" s="111">
        <v>0</v>
      </c>
      <c r="DX74" s="111">
        <v>0</v>
      </c>
      <c r="DY74" s="275">
        <v>0</v>
      </c>
      <c r="DZ74" s="276"/>
      <c r="EA74" s="272">
        <v>0</v>
      </c>
      <c r="EB74" s="111">
        <v>0</v>
      </c>
      <c r="EC74" s="111">
        <v>0</v>
      </c>
      <c r="ED74" s="275">
        <v>0</v>
      </c>
      <c r="EF74" s="272">
        <v>0</v>
      </c>
      <c r="EG74" s="111">
        <v>0</v>
      </c>
      <c r="EH74" s="111">
        <v>0</v>
      </c>
      <c r="EI74" s="275">
        <v>0</v>
      </c>
      <c r="EJ74" s="276"/>
      <c r="EK74" s="272">
        <v>0</v>
      </c>
      <c r="EL74" s="111">
        <v>0</v>
      </c>
      <c r="EM74" s="111">
        <v>0</v>
      </c>
      <c r="EN74" s="275">
        <v>0</v>
      </c>
      <c r="EP74" s="272">
        <v>0</v>
      </c>
      <c r="EQ74" s="111">
        <v>0</v>
      </c>
      <c r="ER74" s="111">
        <v>0</v>
      </c>
      <c r="ES74" s="275">
        <v>0</v>
      </c>
      <c r="ET74" s="276"/>
      <c r="EU74" s="272">
        <v>0</v>
      </c>
      <c r="EV74" s="111">
        <v>0</v>
      </c>
      <c r="EW74" s="111">
        <v>0</v>
      </c>
      <c r="EX74" s="275">
        <v>0</v>
      </c>
      <c r="EZ74" s="272">
        <v>0</v>
      </c>
      <c r="FA74" s="111">
        <v>0</v>
      </c>
      <c r="FB74" s="111">
        <v>0</v>
      </c>
      <c r="FC74" s="275">
        <v>0</v>
      </c>
      <c r="FD74" s="276"/>
      <c r="FE74" s="272">
        <v>0</v>
      </c>
      <c r="FF74" s="111">
        <v>0</v>
      </c>
      <c r="FG74" s="111">
        <v>0</v>
      </c>
      <c r="FH74" s="275">
        <v>0</v>
      </c>
    </row>
    <row r="75" spans="1:164" s="56" customFormat="1" outlineLevel="1">
      <c r="A75" s="119">
        <v>53550</v>
      </c>
      <c r="B75" s="74">
        <v>53550</v>
      </c>
      <c r="C75" s="68"/>
      <c r="D75" s="56" t="s">
        <v>160</v>
      </c>
      <c r="F75" s="274">
        <v>9798.2000000000007</v>
      </c>
      <c r="G75" s="211">
        <v>20272.8</v>
      </c>
      <c r="H75" s="111">
        <v>10474.599999999999</v>
      </c>
      <c r="I75" s="275">
        <v>1.0690330877099874</v>
      </c>
      <c r="J75" s="276"/>
      <c r="K75" s="274">
        <v>19667.2</v>
      </c>
      <c r="L75" s="211">
        <v>20272.8</v>
      </c>
      <c r="M75" s="111">
        <v>605.59999999999854</v>
      </c>
      <c r="N75" s="275">
        <v>3.0792385291246265E-2</v>
      </c>
      <c r="O75" s="75"/>
      <c r="P75" s="272">
        <v>0</v>
      </c>
      <c r="Q75" s="111">
        <v>0</v>
      </c>
      <c r="R75" s="111">
        <v>0</v>
      </c>
      <c r="S75" s="275">
        <v>0</v>
      </c>
      <c r="T75" s="276"/>
      <c r="U75" s="272">
        <v>0</v>
      </c>
      <c r="V75" s="111">
        <v>0</v>
      </c>
      <c r="W75" s="111">
        <v>0</v>
      </c>
      <c r="X75" s="275">
        <v>0</v>
      </c>
      <c r="Z75" s="272">
        <v>9798.2000000000007</v>
      </c>
      <c r="AA75" s="111">
        <v>10272.799999999999</v>
      </c>
      <c r="AB75" s="111">
        <v>474.59999999999854</v>
      </c>
      <c r="AC75" s="275">
        <v>4.8437468106386737E-2</v>
      </c>
      <c r="AD75" s="276"/>
      <c r="AE75" s="272">
        <v>5766.6</v>
      </c>
      <c r="AF75" s="111">
        <v>10272.799999999999</v>
      </c>
      <c r="AG75" s="111">
        <v>4506.1999999999989</v>
      </c>
      <c r="AH75" s="275">
        <v>0.78143099920230263</v>
      </c>
      <c r="AJ75" s="272">
        <v>0</v>
      </c>
      <c r="AK75" s="111">
        <v>0</v>
      </c>
      <c r="AL75" s="111">
        <v>0</v>
      </c>
      <c r="AM75" s="275">
        <v>0</v>
      </c>
      <c r="AN75" s="276"/>
      <c r="AO75" s="272">
        <v>0</v>
      </c>
      <c r="AP75" s="111">
        <v>0</v>
      </c>
      <c r="AQ75" s="111">
        <v>0</v>
      </c>
      <c r="AR75" s="275">
        <v>0</v>
      </c>
      <c r="AT75" s="272">
        <v>0</v>
      </c>
      <c r="AU75" s="111">
        <v>0</v>
      </c>
      <c r="AV75" s="111">
        <v>0</v>
      </c>
      <c r="AW75" s="275">
        <v>0</v>
      </c>
      <c r="AX75" s="276"/>
      <c r="AY75" s="272">
        <v>0</v>
      </c>
      <c r="AZ75" s="111">
        <v>0</v>
      </c>
      <c r="BA75" s="111">
        <v>0</v>
      </c>
      <c r="BB75" s="275">
        <v>0</v>
      </c>
      <c r="BD75" s="272">
        <v>0</v>
      </c>
      <c r="BE75" s="111">
        <v>0</v>
      </c>
      <c r="BF75" s="111">
        <v>0</v>
      </c>
      <c r="BG75" s="275">
        <v>0</v>
      </c>
      <c r="BH75" s="276"/>
      <c r="BI75" s="272">
        <v>0</v>
      </c>
      <c r="BJ75" s="111">
        <v>0</v>
      </c>
      <c r="BK75" s="111">
        <v>0</v>
      </c>
      <c r="BL75" s="275">
        <v>0</v>
      </c>
      <c r="BN75" s="272">
        <v>0</v>
      </c>
      <c r="BO75" s="111">
        <v>0</v>
      </c>
      <c r="BP75" s="111">
        <v>0</v>
      </c>
      <c r="BQ75" s="275">
        <v>0</v>
      </c>
      <c r="BR75" s="276"/>
      <c r="BS75" s="272">
        <v>0</v>
      </c>
      <c r="BT75" s="111">
        <v>0</v>
      </c>
      <c r="BU75" s="111">
        <v>0</v>
      </c>
      <c r="BV75" s="275">
        <v>0</v>
      </c>
      <c r="BX75" s="272">
        <v>0</v>
      </c>
      <c r="BY75" s="111">
        <v>10000</v>
      </c>
      <c r="BZ75" s="111">
        <v>10000</v>
      </c>
      <c r="CA75" s="275" t="s">
        <v>363</v>
      </c>
      <c r="CB75" s="276"/>
      <c r="CC75" s="272">
        <v>13900.6</v>
      </c>
      <c r="CD75" s="111">
        <v>10000</v>
      </c>
      <c r="CE75" s="111">
        <v>-3900.6000000000004</v>
      </c>
      <c r="CF75" s="275">
        <v>-0.28060659252118614</v>
      </c>
      <c r="CH75" s="272">
        <v>0</v>
      </c>
      <c r="CI75" s="111">
        <v>0</v>
      </c>
      <c r="CJ75" s="111">
        <v>0</v>
      </c>
      <c r="CK75" s="275">
        <v>0</v>
      </c>
      <c r="CL75" s="276"/>
      <c r="CM75" s="272">
        <v>0</v>
      </c>
      <c r="CN75" s="111">
        <v>0</v>
      </c>
      <c r="CO75" s="111">
        <v>0</v>
      </c>
      <c r="CP75" s="275">
        <v>0</v>
      </c>
      <c r="CR75" s="272">
        <v>0</v>
      </c>
      <c r="CS75" s="111">
        <v>0</v>
      </c>
      <c r="CT75" s="111">
        <v>0</v>
      </c>
      <c r="CU75" s="275">
        <v>0</v>
      </c>
      <c r="CV75" s="276"/>
      <c r="CW75" s="272">
        <v>0</v>
      </c>
      <c r="CX75" s="111">
        <v>0</v>
      </c>
      <c r="CY75" s="111">
        <v>0</v>
      </c>
      <c r="CZ75" s="275">
        <v>0</v>
      </c>
      <c r="DB75" s="272">
        <v>0</v>
      </c>
      <c r="DC75" s="111">
        <v>0</v>
      </c>
      <c r="DD75" s="111">
        <v>0</v>
      </c>
      <c r="DE75" s="275">
        <v>0</v>
      </c>
      <c r="DF75" s="276"/>
      <c r="DG75" s="272">
        <v>0</v>
      </c>
      <c r="DH75" s="111">
        <v>0</v>
      </c>
      <c r="DI75" s="111">
        <v>0</v>
      </c>
      <c r="DJ75" s="275">
        <v>0</v>
      </c>
      <c r="DL75" s="272">
        <v>0</v>
      </c>
      <c r="DM75" s="111">
        <v>0</v>
      </c>
      <c r="DN75" s="111">
        <v>0</v>
      </c>
      <c r="DO75" s="275">
        <v>0</v>
      </c>
      <c r="DP75" s="276"/>
      <c r="DQ75" s="272">
        <v>0</v>
      </c>
      <c r="DR75" s="111">
        <v>0</v>
      </c>
      <c r="DS75" s="111">
        <v>0</v>
      </c>
      <c r="DT75" s="275">
        <v>0</v>
      </c>
      <c r="DV75" s="272">
        <v>0</v>
      </c>
      <c r="DW75" s="111">
        <v>0</v>
      </c>
      <c r="DX75" s="111">
        <v>0</v>
      </c>
      <c r="DY75" s="275">
        <v>0</v>
      </c>
      <c r="DZ75" s="276"/>
      <c r="EA75" s="272">
        <v>0</v>
      </c>
      <c r="EB75" s="111">
        <v>0</v>
      </c>
      <c r="EC75" s="111">
        <v>0</v>
      </c>
      <c r="ED75" s="275">
        <v>0</v>
      </c>
      <c r="EF75" s="272">
        <v>0</v>
      </c>
      <c r="EG75" s="111">
        <v>0</v>
      </c>
      <c r="EH75" s="111">
        <v>0</v>
      </c>
      <c r="EI75" s="275">
        <v>0</v>
      </c>
      <c r="EJ75" s="276"/>
      <c r="EK75" s="272">
        <v>0</v>
      </c>
      <c r="EL75" s="111">
        <v>0</v>
      </c>
      <c r="EM75" s="111">
        <v>0</v>
      </c>
      <c r="EN75" s="275">
        <v>0</v>
      </c>
      <c r="EP75" s="272">
        <v>0</v>
      </c>
      <c r="EQ75" s="111">
        <v>0</v>
      </c>
      <c r="ER75" s="111">
        <v>0</v>
      </c>
      <c r="ES75" s="275">
        <v>0</v>
      </c>
      <c r="ET75" s="276"/>
      <c r="EU75" s="272">
        <v>0</v>
      </c>
      <c r="EV75" s="111">
        <v>0</v>
      </c>
      <c r="EW75" s="111">
        <v>0</v>
      </c>
      <c r="EX75" s="275">
        <v>0</v>
      </c>
      <c r="EZ75" s="272">
        <v>0</v>
      </c>
      <c r="FA75" s="111">
        <v>0</v>
      </c>
      <c r="FB75" s="111">
        <v>0</v>
      </c>
      <c r="FC75" s="275">
        <v>0</v>
      </c>
      <c r="FD75" s="276"/>
      <c r="FE75" s="272">
        <v>0</v>
      </c>
      <c r="FF75" s="111">
        <v>0</v>
      </c>
      <c r="FG75" s="111">
        <v>0</v>
      </c>
      <c r="FH75" s="275">
        <v>0</v>
      </c>
    </row>
    <row r="76" spans="1:164" s="56" customFormat="1" outlineLevel="1">
      <c r="A76" s="119">
        <v>53800</v>
      </c>
      <c r="B76" s="74">
        <v>53800</v>
      </c>
      <c r="C76" s="68"/>
      <c r="D76" s="56" t="s">
        <v>121</v>
      </c>
      <c r="F76" s="274">
        <v>52000</v>
      </c>
      <c r="G76" s="211">
        <v>52000</v>
      </c>
      <c r="H76" s="111">
        <v>0</v>
      </c>
      <c r="I76" s="275" t="s">
        <v>362</v>
      </c>
      <c r="J76" s="276"/>
      <c r="K76" s="274">
        <v>47508.959999999999</v>
      </c>
      <c r="L76" s="211">
        <v>52000</v>
      </c>
      <c r="M76" s="111">
        <v>4491.0400000000009</v>
      </c>
      <c r="N76" s="275">
        <v>9.4530379111645482E-2</v>
      </c>
      <c r="O76" s="75"/>
      <c r="P76" s="272">
        <v>0</v>
      </c>
      <c r="Q76" s="111">
        <v>0</v>
      </c>
      <c r="R76" s="111">
        <v>0</v>
      </c>
      <c r="S76" s="275">
        <v>0</v>
      </c>
      <c r="T76" s="276"/>
      <c r="U76" s="272">
        <v>0</v>
      </c>
      <c r="V76" s="111">
        <v>0</v>
      </c>
      <c r="W76" s="111">
        <v>0</v>
      </c>
      <c r="X76" s="275">
        <v>0</v>
      </c>
      <c r="Z76" s="272">
        <v>0</v>
      </c>
      <c r="AA76" s="111">
        <v>0</v>
      </c>
      <c r="AB76" s="111">
        <v>0</v>
      </c>
      <c r="AC76" s="275">
        <v>0</v>
      </c>
      <c r="AD76" s="276"/>
      <c r="AE76" s="272">
        <v>0</v>
      </c>
      <c r="AF76" s="111">
        <v>0</v>
      </c>
      <c r="AG76" s="111">
        <v>0</v>
      </c>
      <c r="AH76" s="275">
        <v>0</v>
      </c>
      <c r="AJ76" s="272">
        <v>0</v>
      </c>
      <c r="AK76" s="111">
        <v>0</v>
      </c>
      <c r="AL76" s="111">
        <v>0</v>
      </c>
      <c r="AM76" s="275">
        <v>0</v>
      </c>
      <c r="AN76" s="276"/>
      <c r="AO76" s="272">
        <v>0</v>
      </c>
      <c r="AP76" s="111">
        <v>0</v>
      </c>
      <c r="AQ76" s="111">
        <v>0</v>
      </c>
      <c r="AR76" s="275">
        <v>0</v>
      </c>
      <c r="AT76" s="272">
        <v>0</v>
      </c>
      <c r="AU76" s="111">
        <v>0</v>
      </c>
      <c r="AV76" s="111">
        <v>0</v>
      </c>
      <c r="AW76" s="275">
        <v>0</v>
      </c>
      <c r="AX76" s="276"/>
      <c r="AY76" s="272">
        <v>0</v>
      </c>
      <c r="AZ76" s="111">
        <v>0</v>
      </c>
      <c r="BA76" s="111">
        <v>0</v>
      </c>
      <c r="BB76" s="275">
        <v>0</v>
      </c>
      <c r="BD76" s="272">
        <v>52000</v>
      </c>
      <c r="BE76" s="111">
        <v>52000</v>
      </c>
      <c r="BF76" s="111">
        <v>0</v>
      </c>
      <c r="BG76" s="275" t="s">
        <v>362</v>
      </c>
      <c r="BH76" s="276"/>
      <c r="BI76" s="272">
        <v>47508.959999999999</v>
      </c>
      <c r="BJ76" s="111">
        <v>52000</v>
      </c>
      <c r="BK76" s="111">
        <v>4491.0400000000009</v>
      </c>
      <c r="BL76" s="275">
        <v>9.4530379111645482E-2</v>
      </c>
      <c r="BN76" s="272">
        <v>0</v>
      </c>
      <c r="BO76" s="111">
        <v>0</v>
      </c>
      <c r="BP76" s="111">
        <v>0</v>
      </c>
      <c r="BQ76" s="275">
        <v>0</v>
      </c>
      <c r="BR76" s="276"/>
      <c r="BS76" s="272">
        <v>0</v>
      </c>
      <c r="BT76" s="111">
        <v>0</v>
      </c>
      <c r="BU76" s="111">
        <v>0</v>
      </c>
      <c r="BV76" s="275">
        <v>0</v>
      </c>
      <c r="BX76" s="272">
        <v>0</v>
      </c>
      <c r="BY76" s="111">
        <v>0</v>
      </c>
      <c r="BZ76" s="111">
        <v>0</v>
      </c>
      <c r="CA76" s="275">
        <v>0</v>
      </c>
      <c r="CB76" s="276"/>
      <c r="CC76" s="272">
        <v>0</v>
      </c>
      <c r="CD76" s="111">
        <v>0</v>
      </c>
      <c r="CE76" s="111">
        <v>0</v>
      </c>
      <c r="CF76" s="275">
        <v>0</v>
      </c>
      <c r="CH76" s="272">
        <v>0</v>
      </c>
      <c r="CI76" s="111">
        <v>0</v>
      </c>
      <c r="CJ76" s="111">
        <v>0</v>
      </c>
      <c r="CK76" s="275">
        <v>0</v>
      </c>
      <c r="CL76" s="276"/>
      <c r="CM76" s="272">
        <v>0</v>
      </c>
      <c r="CN76" s="111">
        <v>0</v>
      </c>
      <c r="CO76" s="111">
        <v>0</v>
      </c>
      <c r="CP76" s="275">
        <v>0</v>
      </c>
      <c r="CR76" s="272">
        <v>0</v>
      </c>
      <c r="CS76" s="111">
        <v>0</v>
      </c>
      <c r="CT76" s="111">
        <v>0</v>
      </c>
      <c r="CU76" s="275">
        <v>0</v>
      </c>
      <c r="CV76" s="276"/>
      <c r="CW76" s="272">
        <v>0</v>
      </c>
      <c r="CX76" s="111">
        <v>0</v>
      </c>
      <c r="CY76" s="111">
        <v>0</v>
      </c>
      <c r="CZ76" s="275">
        <v>0</v>
      </c>
      <c r="DB76" s="272">
        <v>0</v>
      </c>
      <c r="DC76" s="111">
        <v>0</v>
      </c>
      <c r="DD76" s="111">
        <v>0</v>
      </c>
      <c r="DE76" s="275">
        <v>0</v>
      </c>
      <c r="DF76" s="276"/>
      <c r="DG76" s="272">
        <v>0</v>
      </c>
      <c r="DH76" s="111">
        <v>0</v>
      </c>
      <c r="DI76" s="111">
        <v>0</v>
      </c>
      <c r="DJ76" s="275">
        <v>0</v>
      </c>
      <c r="DL76" s="272">
        <v>0</v>
      </c>
      <c r="DM76" s="111">
        <v>0</v>
      </c>
      <c r="DN76" s="111">
        <v>0</v>
      </c>
      <c r="DO76" s="275">
        <v>0</v>
      </c>
      <c r="DP76" s="276"/>
      <c r="DQ76" s="272">
        <v>0</v>
      </c>
      <c r="DR76" s="111">
        <v>0</v>
      </c>
      <c r="DS76" s="111">
        <v>0</v>
      </c>
      <c r="DT76" s="275">
        <v>0</v>
      </c>
      <c r="DV76" s="272">
        <v>0</v>
      </c>
      <c r="DW76" s="111">
        <v>0</v>
      </c>
      <c r="DX76" s="111">
        <v>0</v>
      </c>
      <c r="DY76" s="275">
        <v>0</v>
      </c>
      <c r="DZ76" s="276"/>
      <c r="EA76" s="272">
        <v>0</v>
      </c>
      <c r="EB76" s="111">
        <v>0</v>
      </c>
      <c r="EC76" s="111">
        <v>0</v>
      </c>
      <c r="ED76" s="275">
        <v>0</v>
      </c>
      <c r="EF76" s="272">
        <v>0</v>
      </c>
      <c r="EG76" s="111">
        <v>0</v>
      </c>
      <c r="EH76" s="111">
        <v>0</v>
      </c>
      <c r="EI76" s="275">
        <v>0</v>
      </c>
      <c r="EJ76" s="276"/>
      <c r="EK76" s="272">
        <v>0</v>
      </c>
      <c r="EL76" s="111">
        <v>0</v>
      </c>
      <c r="EM76" s="111">
        <v>0</v>
      </c>
      <c r="EN76" s="275">
        <v>0</v>
      </c>
      <c r="EP76" s="272">
        <v>0</v>
      </c>
      <c r="EQ76" s="111">
        <v>0</v>
      </c>
      <c r="ER76" s="111">
        <v>0</v>
      </c>
      <c r="ES76" s="275">
        <v>0</v>
      </c>
      <c r="ET76" s="276"/>
      <c r="EU76" s="272">
        <v>0</v>
      </c>
      <c r="EV76" s="111">
        <v>0</v>
      </c>
      <c r="EW76" s="111">
        <v>0</v>
      </c>
      <c r="EX76" s="275">
        <v>0</v>
      </c>
      <c r="EZ76" s="272">
        <v>0</v>
      </c>
      <c r="FA76" s="111">
        <v>0</v>
      </c>
      <c r="FB76" s="111">
        <v>0</v>
      </c>
      <c r="FC76" s="275">
        <v>0</v>
      </c>
      <c r="FD76" s="276"/>
      <c r="FE76" s="272">
        <v>0</v>
      </c>
      <c r="FF76" s="111">
        <v>0</v>
      </c>
      <c r="FG76" s="111">
        <v>0</v>
      </c>
      <c r="FH76" s="275">
        <v>0</v>
      </c>
    </row>
    <row r="77" spans="1:164" s="56" customFormat="1" outlineLevel="1">
      <c r="A77" s="119">
        <v>53900</v>
      </c>
      <c r="B77" s="74">
        <v>53900</v>
      </c>
      <c r="C77" s="68"/>
      <c r="D77" s="56" t="s">
        <v>122</v>
      </c>
      <c r="F77" s="274">
        <v>562750</v>
      </c>
      <c r="G77" s="211">
        <v>618746</v>
      </c>
      <c r="H77" s="111">
        <v>55996</v>
      </c>
      <c r="I77" s="275">
        <v>9.9504220346512656E-2</v>
      </c>
      <c r="J77" s="276"/>
      <c r="K77" s="274">
        <v>598521.58000000007</v>
      </c>
      <c r="L77" s="211">
        <v>618746</v>
      </c>
      <c r="M77" s="111">
        <v>20224.419999999925</v>
      </c>
      <c r="N77" s="275">
        <v>3.3790627900166813E-2</v>
      </c>
      <c r="O77" s="273"/>
      <c r="P77" s="272">
        <v>0</v>
      </c>
      <c r="Q77" s="111">
        <v>0</v>
      </c>
      <c r="R77" s="111">
        <v>0</v>
      </c>
      <c r="S77" s="275">
        <v>0</v>
      </c>
      <c r="T77" s="276"/>
      <c r="U77" s="272">
        <v>0</v>
      </c>
      <c r="V77" s="111">
        <v>0</v>
      </c>
      <c r="W77" s="111">
        <v>0</v>
      </c>
      <c r="X77" s="275">
        <v>0</v>
      </c>
      <c r="Z77" s="272">
        <v>0</v>
      </c>
      <c r="AA77" s="111">
        <v>0</v>
      </c>
      <c r="AB77" s="111">
        <v>0</v>
      </c>
      <c r="AC77" s="275">
        <v>0</v>
      </c>
      <c r="AD77" s="276"/>
      <c r="AE77" s="272">
        <v>0</v>
      </c>
      <c r="AF77" s="111">
        <v>0</v>
      </c>
      <c r="AG77" s="111">
        <v>0</v>
      </c>
      <c r="AH77" s="275">
        <v>0</v>
      </c>
      <c r="AJ77" s="272">
        <v>0</v>
      </c>
      <c r="AK77" s="111">
        <v>0</v>
      </c>
      <c r="AL77" s="111">
        <v>0</v>
      </c>
      <c r="AM77" s="275">
        <v>0</v>
      </c>
      <c r="AN77" s="276"/>
      <c r="AO77" s="272">
        <v>0</v>
      </c>
      <c r="AP77" s="111">
        <v>0</v>
      </c>
      <c r="AQ77" s="111">
        <v>0</v>
      </c>
      <c r="AR77" s="275">
        <v>0</v>
      </c>
      <c r="AT77" s="272">
        <v>0</v>
      </c>
      <c r="AU77" s="111">
        <v>0</v>
      </c>
      <c r="AV77" s="111">
        <v>0</v>
      </c>
      <c r="AW77" s="275">
        <v>0</v>
      </c>
      <c r="AX77" s="276"/>
      <c r="AY77" s="272">
        <v>0</v>
      </c>
      <c r="AZ77" s="111">
        <v>0</v>
      </c>
      <c r="BA77" s="111">
        <v>0</v>
      </c>
      <c r="BB77" s="275">
        <v>0</v>
      </c>
      <c r="BD77" s="272">
        <v>561000</v>
      </c>
      <c r="BE77" s="111">
        <v>615996</v>
      </c>
      <c r="BF77" s="111">
        <v>54996</v>
      </c>
      <c r="BG77" s="275">
        <v>9.8032085561497326E-2</v>
      </c>
      <c r="BH77" s="276"/>
      <c r="BI77" s="272">
        <v>598296.58000000007</v>
      </c>
      <c r="BJ77" s="111">
        <v>615996</v>
      </c>
      <c r="BK77" s="111">
        <v>17699.419999999925</v>
      </c>
      <c r="BL77" s="275">
        <v>2.9583020514675051E-2</v>
      </c>
      <c r="BN77" s="272">
        <v>0</v>
      </c>
      <c r="BO77" s="111">
        <v>0</v>
      </c>
      <c r="BP77" s="111">
        <v>0</v>
      </c>
      <c r="BQ77" s="275">
        <v>0</v>
      </c>
      <c r="BR77" s="276"/>
      <c r="BS77" s="272">
        <v>0</v>
      </c>
      <c r="BT77" s="111">
        <v>0</v>
      </c>
      <c r="BU77" s="111">
        <v>0</v>
      </c>
      <c r="BV77" s="275">
        <v>0</v>
      </c>
      <c r="BX77" s="272">
        <v>1750</v>
      </c>
      <c r="BY77" s="111">
        <v>1750</v>
      </c>
      <c r="BZ77" s="111">
        <v>0</v>
      </c>
      <c r="CA77" s="275" t="s">
        <v>362</v>
      </c>
      <c r="CB77" s="276"/>
      <c r="CC77" s="272">
        <v>225</v>
      </c>
      <c r="CD77" s="111">
        <v>1750</v>
      </c>
      <c r="CE77" s="111">
        <v>1525</v>
      </c>
      <c r="CF77" s="275">
        <v>6.7777777777777777</v>
      </c>
      <c r="CH77" s="272">
        <v>0</v>
      </c>
      <c r="CI77" s="111">
        <v>0</v>
      </c>
      <c r="CJ77" s="111">
        <v>0</v>
      </c>
      <c r="CK77" s="275">
        <v>0</v>
      </c>
      <c r="CL77" s="276"/>
      <c r="CM77" s="272">
        <v>0</v>
      </c>
      <c r="CN77" s="111">
        <v>0</v>
      </c>
      <c r="CO77" s="111">
        <v>0</v>
      </c>
      <c r="CP77" s="275">
        <v>0</v>
      </c>
      <c r="CR77" s="272">
        <v>0</v>
      </c>
      <c r="CS77" s="111">
        <v>0</v>
      </c>
      <c r="CT77" s="111">
        <v>0</v>
      </c>
      <c r="CU77" s="275">
        <v>0</v>
      </c>
      <c r="CV77" s="276"/>
      <c r="CW77" s="272">
        <v>0</v>
      </c>
      <c r="CX77" s="111">
        <v>0</v>
      </c>
      <c r="CY77" s="111">
        <v>0</v>
      </c>
      <c r="CZ77" s="275">
        <v>0</v>
      </c>
      <c r="DB77" s="272">
        <v>0</v>
      </c>
      <c r="DC77" s="111">
        <v>0</v>
      </c>
      <c r="DD77" s="111">
        <v>0</v>
      </c>
      <c r="DE77" s="275">
        <v>0</v>
      </c>
      <c r="DF77" s="276"/>
      <c r="DG77" s="272">
        <v>0</v>
      </c>
      <c r="DH77" s="111">
        <v>0</v>
      </c>
      <c r="DI77" s="111">
        <v>0</v>
      </c>
      <c r="DJ77" s="275">
        <v>0</v>
      </c>
      <c r="DL77" s="272">
        <v>0</v>
      </c>
      <c r="DM77" s="111">
        <v>0</v>
      </c>
      <c r="DN77" s="111">
        <v>0</v>
      </c>
      <c r="DO77" s="275">
        <v>0</v>
      </c>
      <c r="DP77" s="276"/>
      <c r="DQ77" s="272">
        <v>0</v>
      </c>
      <c r="DR77" s="111">
        <v>0</v>
      </c>
      <c r="DS77" s="111">
        <v>0</v>
      </c>
      <c r="DT77" s="275">
        <v>0</v>
      </c>
      <c r="DV77" s="272">
        <v>0</v>
      </c>
      <c r="DW77" s="111">
        <v>0</v>
      </c>
      <c r="DX77" s="111">
        <v>0</v>
      </c>
      <c r="DY77" s="275">
        <v>0</v>
      </c>
      <c r="DZ77" s="276"/>
      <c r="EA77" s="272">
        <v>0</v>
      </c>
      <c r="EB77" s="111">
        <v>0</v>
      </c>
      <c r="EC77" s="111">
        <v>0</v>
      </c>
      <c r="ED77" s="275">
        <v>0</v>
      </c>
      <c r="EF77" s="272">
        <v>0</v>
      </c>
      <c r="EG77" s="111">
        <v>0</v>
      </c>
      <c r="EH77" s="111">
        <v>0</v>
      </c>
      <c r="EI77" s="275">
        <v>0</v>
      </c>
      <c r="EJ77" s="276"/>
      <c r="EK77" s="272">
        <v>0</v>
      </c>
      <c r="EL77" s="111">
        <v>0</v>
      </c>
      <c r="EM77" s="111">
        <v>0</v>
      </c>
      <c r="EN77" s="275">
        <v>0</v>
      </c>
      <c r="EP77" s="272">
        <v>0</v>
      </c>
      <c r="EQ77" s="111">
        <v>0</v>
      </c>
      <c r="ER77" s="111">
        <v>0</v>
      </c>
      <c r="ES77" s="275">
        <v>0</v>
      </c>
      <c r="ET77" s="276"/>
      <c r="EU77" s="272">
        <v>0</v>
      </c>
      <c r="EV77" s="111">
        <v>0</v>
      </c>
      <c r="EW77" s="111">
        <v>0</v>
      </c>
      <c r="EX77" s="275">
        <v>0</v>
      </c>
      <c r="EZ77" s="272">
        <v>0</v>
      </c>
      <c r="FA77" s="111">
        <v>1000</v>
      </c>
      <c r="FB77" s="111">
        <v>1000</v>
      </c>
      <c r="FC77" s="275" t="s">
        <v>363</v>
      </c>
      <c r="FD77" s="276"/>
      <c r="FE77" s="272">
        <v>0</v>
      </c>
      <c r="FF77" s="111">
        <v>1000</v>
      </c>
      <c r="FG77" s="111">
        <v>1000</v>
      </c>
      <c r="FH77" s="275" t="s">
        <v>363</v>
      </c>
    </row>
    <row r="78" spans="1:164" s="56" customFormat="1" outlineLevel="1">
      <c r="A78" s="119">
        <v>54000</v>
      </c>
      <c r="B78" s="74">
        <v>54000</v>
      </c>
      <c r="C78" s="68"/>
      <c r="D78" s="56" t="s">
        <v>123</v>
      </c>
      <c r="F78" s="274">
        <v>122400</v>
      </c>
      <c r="G78" s="211">
        <v>131596</v>
      </c>
      <c r="H78" s="111">
        <v>9196</v>
      </c>
      <c r="I78" s="275">
        <v>7.513071895424836E-2</v>
      </c>
      <c r="J78" s="276"/>
      <c r="K78" s="274">
        <v>128928.32000000001</v>
      </c>
      <c r="L78" s="211">
        <v>131596</v>
      </c>
      <c r="M78" s="111">
        <v>2667.679999999993</v>
      </c>
      <c r="N78" s="275">
        <v>2.0691187165085164E-2</v>
      </c>
      <c r="O78" s="75"/>
      <c r="P78" s="272">
        <v>0</v>
      </c>
      <c r="Q78" s="111">
        <v>0</v>
      </c>
      <c r="R78" s="111">
        <v>0</v>
      </c>
      <c r="S78" s="275">
        <v>0</v>
      </c>
      <c r="T78" s="276"/>
      <c r="U78" s="272">
        <v>0</v>
      </c>
      <c r="V78" s="111">
        <v>0</v>
      </c>
      <c r="W78" s="111">
        <v>0</v>
      </c>
      <c r="X78" s="275">
        <v>0</v>
      </c>
      <c r="Z78" s="272">
        <v>0</v>
      </c>
      <c r="AA78" s="111">
        <v>4100</v>
      </c>
      <c r="AB78" s="111">
        <v>4100</v>
      </c>
      <c r="AC78" s="275" t="s">
        <v>363</v>
      </c>
      <c r="AD78" s="276"/>
      <c r="AE78" s="272">
        <v>0</v>
      </c>
      <c r="AF78" s="111">
        <v>4100</v>
      </c>
      <c r="AG78" s="111">
        <v>4100</v>
      </c>
      <c r="AH78" s="275" t="s">
        <v>363</v>
      </c>
      <c r="AJ78" s="272">
        <v>0</v>
      </c>
      <c r="AK78" s="111">
        <v>0</v>
      </c>
      <c r="AL78" s="111">
        <v>0</v>
      </c>
      <c r="AM78" s="275">
        <v>0</v>
      </c>
      <c r="AN78" s="276"/>
      <c r="AO78" s="272">
        <v>0</v>
      </c>
      <c r="AP78" s="111">
        <v>0</v>
      </c>
      <c r="AQ78" s="111">
        <v>0</v>
      </c>
      <c r="AR78" s="275">
        <v>0</v>
      </c>
      <c r="AT78" s="272">
        <v>0</v>
      </c>
      <c r="AU78" s="111">
        <v>0</v>
      </c>
      <c r="AV78" s="111">
        <v>0</v>
      </c>
      <c r="AW78" s="275">
        <v>0</v>
      </c>
      <c r="AX78" s="276"/>
      <c r="AY78" s="272">
        <v>0</v>
      </c>
      <c r="AZ78" s="111">
        <v>0</v>
      </c>
      <c r="BA78" s="111">
        <v>0</v>
      </c>
      <c r="BB78" s="275">
        <v>0</v>
      </c>
      <c r="BD78" s="272">
        <v>117600</v>
      </c>
      <c r="BE78" s="111">
        <v>126996</v>
      </c>
      <c r="BF78" s="111">
        <v>9396</v>
      </c>
      <c r="BG78" s="275">
        <v>7.989795918367347E-2</v>
      </c>
      <c r="BH78" s="276"/>
      <c r="BI78" s="272">
        <v>127191.32</v>
      </c>
      <c r="BJ78" s="111">
        <v>126996</v>
      </c>
      <c r="BK78" s="111">
        <v>-195.32000000000698</v>
      </c>
      <c r="BL78" s="275">
        <v>-1.5356393816811319E-3</v>
      </c>
      <c r="BN78" s="272">
        <v>0</v>
      </c>
      <c r="BO78" s="111">
        <v>0</v>
      </c>
      <c r="BP78" s="111">
        <v>0</v>
      </c>
      <c r="BQ78" s="275">
        <v>0</v>
      </c>
      <c r="BR78" s="276"/>
      <c r="BS78" s="272">
        <v>0</v>
      </c>
      <c r="BT78" s="111">
        <v>0</v>
      </c>
      <c r="BU78" s="111">
        <v>0</v>
      </c>
      <c r="BV78" s="275">
        <v>0</v>
      </c>
      <c r="BX78" s="272">
        <v>4800</v>
      </c>
      <c r="BY78" s="111">
        <v>500</v>
      </c>
      <c r="BZ78" s="111">
        <v>-4300</v>
      </c>
      <c r="CA78" s="275">
        <v>-0.89583333333333337</v>
      </c>
      <c r="CB78" s="276"/>
      <c r="CC78" s="272">
        <v>1737</v>
      </c>
      <c r="CD78" s="111">
        <v>500</v>
      </c>
      <c r="CE78" s="111">
        <v>-1237</v>
      </c>
      <c r="CF78" s="275">
        <v>-0.71214738054116289</v>
      </c>
      <c r="CH78" s="272">
        <v>0</v>
      </c>
      <c r="CI78" s="111">
        <v>0</v>
      </c>
      <c r="CJ78" s="111">
        <v>0</v>
      </c>
      <c r="CK78" s="275">
        <v>0</v>
      </c>
      <c r="CL78" s="276"/>
      <c r="CM78" s="272">
        <v>0</v>
      </c>
      <c r="CN78" s="111">
        <v>0</v>
      </c>
      <c r="CO78" s="111">
        <v>0</v>
      </c>
      <c r="CP78" s="275">
        <v>0</v>
      </c>
      <c r="CR78" s="272">
        <v>0</v>
      </c>
      <c r="CS78" s="111">
        <v>0</v>
      </c>
      <c r="CT78" s="111">
        <v>0</v>
      </c>
      <c r="CU78" s="275">
        <v>0</v>
      </c>
      <c r="CV78" s="276"/>
      <c r="CW78" s="272">
        <v>0</v>
      </c>
      <c r="CX78" s="111">
        <v>0</v>
      </c>
      <c r="CY78" s="111">
        <v>0</v>
      </c>
      <c r="CZ78" s="275">
        <v>0</v>
      </c>
      <c r="DB78" s="272">
        <v>0</v>
      </c>
      <c r="DC78" s="111">
        <v>0</v>
      </c>
      <c r="DD78" s="111">
        <v>0</v>
      </c>
      <c r="DE78" s="275">
        <v>0</v>
      </c>
      <c r="DF78" s="276"/>
      <c r="DG78" s="272">
        <v>0</v>
      </c>
      <c r="DH78" s="111">
        <v>0</v>
      </c>
      <c r="DI78" s="111">
        <v>0</v>
      </c>
      <c r="DJ78" s="275">
        <v>0</v>
      </c>
      <c r="DL78" s="272">
        <v>0</v>
      </c>
      <c r="DM78" s="111">
        <v>0</v>
      </c>
      <c r="DN78" s="111">
        <v>0</v>
      </c>
      <c r="DO78" s="275">
        <v>0</v>
      </c>
      <c r="DP78" s="276"/>
      <c r="DQ78" s="272">
        <v>0</v>
      </c>
      <c r="DR78" s="111">
        <v>0</v>
      </c>
      <c r="DS78" s="111">
        <v>0</v>
      </c>
      <c r="DT78" s="275">
        <v>0</v>
      </c>
      <c r="DV78" s="272">
        <v>0</v>
      </c>
      <c r="DW78" s="111">
        <v>0</v>
      </c>
      <c r="DX78" s="111">
        <v>0</v>
      </c>
      <c r="DY78" s="275">
        <v>0</v>
      </c>
      <c r="DZ78" s="276"/>
      <c r="EA78" s="272">
        <v>0</v>
      </c>
      <c r="EB78" s="111">
        <v>0</v>
      </c>
      <c r="EC78" s="111">
        <v>0</v>
      </c>
      <c r="ED78" s="275">
        <v>0</v>
      </c>
      <c r="EF78" s="272">
        <v>0</v>
      </c>
      <c r="EG78" s="111">
        <v>0</v>
      </c>
      <c r="EH78" s="111">
        <v>0</v>
      </c>
      <c r="EI78" s="275">
        <v>0</v>
      </c>
      <c r="EJ78" s="276"/>
      <c r="EK78" s="272">
        <v>0</v>
      </c>
      <c r="EL78" s="111">
        <v>0</v>
      </c>
      <c r="EM78" s="111">
        <v>0</v>
      </c>
      <c r="EN78" s="275">
        <v>0</v>
      </c>
      <c r="EP78" s="272">
        <v>0</v>
      </c>
      <c r="EQ78" s="111">
        <v>0</v>
      </c>
      <c r="ER78" s="111">
        <v>0</v>
      </c>
      <c r="ES78" s="275">
        <v>0</v>
      </c>
      <c r="ET78" s="276"/>
      <c r="EU78" s="272">
        <v>0</v>
      </c>
      <c r="EV78" s="111">
        <v>0</v>
      </c>
      <c r="EW78" s="111">
        <v>0</v>
      </c>
      <c r="EX78" s="275">
        <v>0</v>
      </c>
      <c r="EZ78" s="272">
        <v>0</v>
      </c>
      <c r="FA78" s="111">
        <v>0</v>
      </c>
      <c r="FB78" s="111">
        <v>0</v>
      </c>
      <c r="FC78" s="275">
        <v>0</v>
      </c>
      <c r="FD78" s="276"/>
      <c r="FE78" s="272">
        <v>0</v>
      </c>
      <c r="FF78" s="111">
        <v>0</v>
      </c>
      <c r="FG78" s="111">
        <v>0</v>
      </c>
      <c r="FH78" s="275">
        <v>0</v>
      </c>
    </row>
    <row r="79" spans="1:164" s="56" customFormat="1" outlineLevel="1">
      <c r="A79" s="119">
        <v>54100</v>
      </c>
      <c r="B79" s="74">
        <v>54100</v>
      </c>
      <c r="C79" s="68"/>
      <c r="D79" s="56" t="s">
        <v>136</v>
      </c>
      <c r="F79" s="274">
        <v>36774.25</v>
      </c>
      <c r="G79" s="211">
        <v>37297</v>
      </c>
      <c r="H79" s="111">
        <v>522.75</v>
      </c>
      <c r="I79" s="275">
        <v>1.4215109757506951E-2</v>
      </c>
      <c r="J79" s="276"/>
      <c r="K79" s="274">
        <v>23205.91</v>
      </c>
      <c r="L79" s="211">
        <v>37297</v>
      </c>
      <c r="M79" s="111">
        <v>14091.09</v>
      </c>
      <c r="N79" s="275">
        <v>0.60721988493448442</v>
      </c>
      <c r="O79" s="75"/>
      <c r="P79" s="272">
        <v>6824.25</v>
      </c>
      <c r="Q79" s="111">
        <v>6617</v>
      </c>
      <c r="R79" s="111">
        <v>-207.25</v>
      </c>
      <c r="S79" s="275">
        <v>-3.0369637689123347E-2</v>
      </c>
      <c r="T79" s="276"/>
      <c r="U79" s="272">
        <v>5782.96</v>
      </c>
      <c r="V79" s="111">
        <v>6617</v>
      </c>
      <c r="W79" s="111">
        <v>834.04</v>
      </c>
      <c r="X79" s="275">
        <v>0.14422371934096034</v>
      </c>
      <c r="Z79" s="272">
        <v>9630</v>
      </c>
      <c r="AA79" s="111">
        <v>1765</v>
      </c>
      <c r="AB79" s="111">
        <v>-7865</v>
      </c>
      <c r="AC79" s="275">
        <v>-0.81671858774662509</v>
      </c>
      <c r="AD79" s="276"/>
      <c r="AE79" s="272">
        <v>6200</v>
      </c>
      <c r="AF79" s="111">
        <v>1765</v>
      </c>
      <c r="AG79" s="111">
        <v>-4435</v>
      </c>
      <c r="AH79" s="275">
        <v>-0.7153225806451613</v>
      </c>
      <c r="AJ79" s="272">
        <v>0</v>
      </c>
      <c r="AK79" s="111">
        <v>575</v>
      </c>
      <c r="AL79" s="111">
        <v>575</v>
      </c>
      <c r="AM79" s="275" t="s">
        <v>363</v>
      </c>
      <c r="AN79" s="276"/>
      <c r="AO79" s="272">
        <v>0</v>
      </c>
      <c r="AP79" s="111">
        <v>575</v>
      </c>
      <c r="AQ79" s="111">
        <v>575</v>
      </c>
      <c r="AR79" s="275" t="s">
        <v>363</v>
      </c>
      <c r="AT79" s="272">
        <v>8080</v>
      </c>
      <c r="AU79" s="111">
        <v>11255</v>
      </c>
      <c r="AV79" s="111">
        <v>3175</v>
      </c>
      <c r="AW79" s="275">
        <v>0.39294554455445546</v>
      </c>
      <c r="AX79" s="276"/>
      <c r="AY79" s="272">
        <v>3983.95</v>
      </c>
      <c r="AZ79" s="111">
        <v>11255</v>
      </c>
      <c r="BA79" s="111">
        <v>7271.05</v>
      </c>
      <c r="BB79" s="275">
        <v>1.8250856561954845</v>
      </c>
      <c r="BD79" s="272">
        <v>5510</v>
      </c>
      <c r="BE79" s="111">
        <v>11510</v>
      </c>
      <c r="BF79" s="111">
        <v>6000</v>
      </c>
      <c r="BG79" s="275">
        <v>1.0889292196007259</v>
      </c>
      <c r="BH79" s="276"/>
      <c r="BI79" s="272">
        <v>4881</v>
      </c>
      <c r="BJ79" s="111">
        <v>11510</v>
      </c>
      <c r="BK79" s="111">
        <v>6629</v>
      </c>
      <c r="BL79" s="275">
        <v>1.3581233353820938</v>
      </c>
      <c r="BN79" s="272">
        <v>0</v>
      </c>
      <c r="BO79" s="111">
        <v>0</v>
      </c>
      <c r="BP79" s="111">
        <v>0</v>
      </c>
      <c r="BQ79" s="275">
        <v>0</v>
      </c>
      <c r="BR79" s="276"/>
      <c r="BS79" s="272">
        <v>0</v>
      </c>
      <c r="BT79" s="111">
        <v>0</v>
      </c>
      <c r="BU79" s="111">
        <v>0</v>
      </c>
      <c r="BV79" s="275">
        <v>0</v>
      </c>
      <c r="BX79" s="272">
        <v>4235</v>
      </c>
      <c r="BY79" s="111">
        <v>4120</v>
      </c>
      <c r="BZ79" s="111">
        <v>-115</v>
      </c>
      <c r="CA79" s="275">
        <v>-2.7154663518299881E-2</v>
      </c>
      <c r="CB79" s="276"/>
      <c r="CC79" s="272">
        <v>1855</v>
      </c>
      <c r="CD79" s="111">
        <v>4120</v>
      </c>
      <c r="CE79" s="111">
        <v>2265</v>
      </c>
      <c r="CF79" s="275">
        <v>1.2210242587601079</v>
      </c>
      <c r="CH79" s="272">
        <v>200</v>
      </c>
      <c r="CI79" s="111">
        <v>200</v>
      </c>
      <c r="CJ79" s="111">
        <v>0</v>
      </c>
      <c r="CK79" s="275" t="s">
        <v>362</v>
      </c>
      <c r="CL79" s="276"/>
      <c r="CM79" s="272">
        <v>0</v>
      </c>
      <c r="CN79" s="111">
        <v>200</v>
      </c>
      <c r="CO79" s="111">
        <v>200</v>
      </c>
      <c r="CP79" s="275" t="s">
        <v>363</v>
      </c>
      <c r="CR79" s="272">
        <v>0</v>
      </c>
      <c r="CS79" s="111">
        <v>0</v>
      </c>
      <c r="CT79" s="111">
        <v>0</v>
      </c>
      <c r="CU79" s="275">
        <v>0</v>
      </c>
      <c r="CV79" s="276"/>
      <c r="CW79" s="272">
        <v>0</v>
      </c>
      <c r="CX79" s="111">
        <v>0</v>
      </c>
      <c r="CY79" s="111">
        <v>0</v>
      </c>
      <c r="CZ79" s="275">
        <v>0</v>
      </c>
      <c r="DB79" s="272">
        <v>950</v>
      </c>
      <c r="DC79" s="111">
        <v>200</v>
      </c>
      <c r="DD79" s="111">
        <v>-750</v>
      </c>
      <c r="DE79" s="275">
        <v>-0.78947368421052633</v>
      </c>
      <c r="DF79" s="276"/>
      <c r="DG79" s="272">
        <v>149</v>
      </c>
      <c r="DH79" s="111">
        <v>200</v>
      </c>
      <c r="DI79" s="111">
        <v>51</v>
      </c>
      <c r="DJ79" s="275">
        <v>0.34228187919463088</v>
      </c>
      <c r="DL79" s="272">
        <v>0</v>
      </c>
      <c r="DM79" s="111">
        <v>910</v>
      </c>
      <c r="DN79" s="111">
        <v>910</v>
      </c>
      <c r="DO79" s="275" t="s">
        <v>363</v>
      </c>
      <c r="DP79" s="276"/>
      <c r="DQ79" s="272">
        <v>0</v>
      </c>
      <c r="DR79" s="111">
        <v>910</v>
      </c>
      <c r="DS79" s="111">
        <v>910</v>
      </c>
      <c r="DT79" s="275" t="s">
        <v>363</v>
      </c>
      <c r="DV79" s="272">
        <v>300</v>
      </c>
      <c r="DW79" s="111">
        <v>0</v>
      </c>
      <c r="DX79" s="111">
        <v>-300</v>
      </c>
      <c r="DY79" s="275">
        <v>-1</v>
      </c>
      <c r="DZ79" s="276"/>
      <c r="EA79" s="272">
        <v>0</v>
      </c>
      <c r="EB79" s="111">
        <v>0</v>
      </c>
      <c r="EC79" s="111">
        <v>0</v>
      </c>
      <c r="ED79" s="275">
        <v>0</v>
      </c>
      <c r="EF79" s="272">
        <v>1045</v>
      </c>
      <c r="EG79" s="111">
        <v>145</v>
      </c>
      <c r="EH79" s="111">
        <v>-900</v>
      </c>
      <c r="EI79" s="275">
        <v>-0.86124401913875603</v>
      </c>
      <c r="EJ79" s="276"/>
      <c r="EK79" s="272">
        <v>354</v>
      </c>
      <c r="EL79" s="111">
        <v>145</v>
      </c>
      <c r="EM79" s="111">
        <v>-209</v>
      </c>
      <c r="EN79" s="275">
        <v>-0.59039548022598876</v>
      </c>
      <c r="EP79" s="272">
        <v>0</v>
      </c>
      <c r="EQ79" s="111">
        <v>0</v>
      </c>
      <c r="ER79" s="111">
        <v>0</v>
      </c>
      <c r="ES79" s="275">
        <v>0</v>
      </c>
      <c r="ET79" s="276"/>
      <c r="EU79" s="272">
        <v>0</v>
      </c>
      <c r="EV79" s="111">
        <v>0</v>
      </c>
      <c r="EW79" s="111">
        <v>0</v>
      </c>
      <c r="EX79" s="275">
        <v>0</v>
      </c>
      <c r="EZ79" s="272">
        <v>0</v>
      </c>
      <c r="FA79" s="111">
        <v>0</v>
      </c>
      <c r="FB79" s="111">
        <v>0</v>
      </c>
      <c r="FC79" s="275">
        <v>0</v>
      </c>
      <c r="FD79" s="276"/>
      <c r="FE79" s="272">
        <v>0</v>
      </c>
      <c r="FF79" s="111">
        <v>0</v>
      </c>
      <c r="FG79" s="111">
        <v>0</v>
      </c>
      <c r="FH79" s="275">
        <v>0</v>
      </c>
    </row>
    <row r="80" spans="1:164" s="56" customFormat="1" outlineLevel="1">
      <c r="A80" s="119">
        <v>54200</v>
      </c>
      <c r="B80" s="74">
        <v>54200</v>
      </c>
      <c r="C80" s="68"/>
      <c r="D80" s="56" t="s">
        <v>74</v>
      </c>
      <c r="F80" s="274">
        <v>142020</v>
      </c>
      <c r="G80" s="211">
        <v>145260</v>
      </c>
      <c r="H80" s="111">
        <v>3240</v>
      </c>
      <c r="I80" s="275">
        <v>2.2813688212927757E-2</v>
      </c>
      <c r="J80" s="276"/>
      <c r="K80" s="274">
        <v>101269.6</v>
      </c>
      <c r="L80" s="211">
        <v>145260</v>
      </c>
      <c r="M80" s="111">
        <v>43990.399999999994</v>
      </c>
      <c r="N80" s="275">
        <v>0.43438899729040098</v>
      </c>
      <c r="O80" s="75"/>
      <c r="P80" s="272">
        <v>0</v>
      </c>
      <c r="Q80" s="111">
        <v>0</v>
      </c>
      <c r="R80" s="111">
        <v>0</v>
      </c>
      <c r="S80" s="275">
        <v>0</v>
      </c>
      <c r="T80" s="276"/>
      <c r="U80" s="272">
        <v>0</v>
      </c>
      <c r="V80" s="111">
        <v>0</v>
      </c>
      <c r="W80" s="111">
        <v>0</v>
      </c>
      <c r="X80" s="275">
        <v>0</v>
      </c>
      <c r="Z80" s="272">
        <v>37020</v>
      </c>
      <c r="AA80" s="111">
        <v>34200</v>
      </c>
      <c r="AB80" s="111">
        <v>-2820</v>
      </c>
      <c r="AC80" s="275">
        <v>-7.6175040518638576E-2</v>
      </c>
      <c r="AD80" s="276"/>
      <c r="AE80" s="272">
        <v>34226.04</v>
      </c>
      <c r="AF80" s="111">
        <v>34200</v>
      </c>
      <c r="AG80" s="111">
        <v>-26.040000000000873</v>
      </c>
      <c r="AH80" s="275">
        <v>-7.6082421454544175E-4</v>
      </c>
      <c r="AJ80" s="272">
        <v>0</v>
      </c>
      <c r="AK80" s="111">
        <v>0</v>
      </c>
      <c r="AL80" s="111">
        <v>0</v>
      </c>
      <c r="AM80" s="275">
        <v>0</v>
      </c>
      <c r="AN80" s="276"/>
      <c r="AO80" s="272">
        <v>0</v>
      </c>
      <c r="AP80" s="111">
        <v>0</v>
      </c>
      <c r="AQ80" s="111">
        <v>0</v>
      </c>
      <c r="AR80" s="275">
        <v>0</v>
      </c>
      <c r="AT80" s="272">
        <v>0</v>
      </c>
      <c r="AU80" s="111">
        <v>0</v>
      </c>
      <c r="AV80" s="111">
        <v>0</v>
      </c>
      <c r="AW80" s="275">
        <v>0</v>
      </c>
      <c r="AX80" s="276"/>
      <c r="AY80" s="272">
        <v>0</v>
      </c>
      <c r="AZ80" s="111">
        <v>0</v>
      </c>
      <c r="BA80" s="111">
        <v>0</v>
      </c>
      <c r="BB80" s="275">
        <v>0</v>
      </c>
      <c r="BD80" s="272">
        <v>102000</v>
      </c>
      <c r="BE80" s="111">
        <v>110160</v>
      </c>
      <c r="BF80" s="111">
        <v>8160</v>
      </c>
      <c r="BG80" s="275">
        <v>0.08</v>
      </c>
      <c r="BH80" s="276"/>
      <c r="BI80" s="272">
        <v>66293.56</v>
      </c>
      <c r="BJ80" s="111">
        <v>110160</v>
      </c>
      <c r="BK80" s="111">
        <v>43866.44</v>
      </c>
      <c r="BL80" s="275">
        <v>0.66169986948958548</v>
      </c>
      <c r="BN80" s="272">
        <v>0</v>
      </c>
      <c r="BO80" s="111">
        <v>0</v>
      </c>
      <c r="BP80" s="111">
        <v>0</v>
      </c>
      <c r="BQ80" s="275">
        <v>0</v>
      </c>
      <c r="BR80" s="276"/>
      <c r="BS80" s="272">
        <v>0</v>
      </c>
      <c r="BT80" s="111">
        <v>0</v>
      </c>
      <c r="BU80" s="111">
        <v>0</v>
      </c>
      <c r="BV80" s="275">
        <v>0</v>
      </c>
      <c r="BX80" s="272">
        <v>3000</v>
      </c>
      <c r="BY80" s="111">
        <v>900</v>
      </c>
      <c r="BZ80" s="111">
        <v>-2100</v>
      </c>
      <c r="CA80" s="275">
        <v>-0.7</v>
      </c>
      <c r="CB80" s="276"/>
      <c r="CC80" s="272">
        <v>750</v>
      </c>
      <c r="CD80" s="111">
        <v>900</v>
      </c>
      <c r="CE80" s="111">
        <v>150</v>
      </c>
      <c r="CF80" s="275">
        <v>0.2</v>
      </c>
      <c r="CH80" s="272">
        <v>0</v>
      </c>
      <c r="CI80" s="111">
        <v>0</v>
      </c>
      <c r="CJ80" s="111">
        <v>0</v>
      </c>
      <c r="CK80" s="275">
        <v>0</v>
      </c>
      <c r="CL80" s="276"/>
      <c r="CM80" s="272">
        <v>0</v>
      </c>
      <c r="CN80" s="111">
        <v>0</v>
      </c>
      <c r="CO80" s="111">
        <v>0</v>
      </c>
      <c r="CP80" s="275">
        <v>0</v>
      </c>
      <c r="CR80" s="272">
        <v>0</v>
      </c>
      <c r="CS80" s="111">
        <v>0</v>
      </c>
      <c r="CT80" s="111">
        <v>0</v>
      </c>
      <c r="CU80" s="275">
        <v>0</v>
      </c>
      <c r="CV80" s="276"/>
      <c r="CW80" s="272">
        <v>0</v>
      </c>
      <c r="CX80" s="111">
        <v>0</v>
      </c>
      <c r="CY80" s="111">
        <v>0</v>
      </c>
      <c r="CZ80" s="275">
        <v>0</v>
      </c>
      <c r="DB80" s="272">
        <v>0</v>
      </c>
      <c r="DC80" s="111">
        <v>0</v>
      </c>
      <c r="DD80" s="111">
        <v>0</v>
      </c>
      <c r="DE80" s="275">
        <v>0</v>
      </c>
      <c r="DF80" s="276"/>
      <c r="DG80" s="272">
        <v>0</v>
      </c>
      <c r="DH80" s="111">
        <v>0</v>
      </c>
      <c r="DI80" s="111">
        <v>0</v>
      </c>
      <c r="DJ80" s="275">
        <v>0</v>
      </c>
      <c r="DL80" s="272">
        <v>0</v>
      </c>
      <c r="DM80" s="111">
        <v>0</v>
      </c>
      <c r="DN80" s="111">
        <v>0</v>
      </c>
      <c r="DO80" s="275">
        <v>0</v>
      </c>
      <c r="DP80" s="276"/>
      <c r="DQ80" s="272">
        <v>0</v>
      </c>
      <c r="DR80" s="111">
        <v>0</v>
      </c>
      <c r="DS80" s="111">
        <v>0</v>
      </c>
      <c r="DT80" s="275">
        <v>0</v>
      </c>
      <c r="DV80" s="272">
        <v>0</v>
      </c>
      <c r="DW80" s="111">
        <v>0</v>
      </c>
      <c r="DX80" s="111">
        <v>0</v>
      </c>
      <c r="DY80" s="275">
        <v>0</v>
      </c>
      <c r="DZ80" s="276"/>
      <c r="EA80" s="272">
        <v>0</v>
      </c>
      <c r="EB80" s="111">
        <v>0</v>
      </c>
      <c r="EC80" s="111">
        <v>0</v>
      </c>
      <c r="ED80" s="275">
        <v>0</v>
      </c>
      <c r="EF80" s="272">
        <v>0</v>
      </c>
      <c r="EG80" s="111">
        <v>0</v>
      </c>
      <c r="EH80" s="111">
        <v>0</v>
      </c>
      <c r="EI80" s="275">
        <v>0</v>
      </c>
      <c r="EJ80" s="276"/>
      <c r="EK80" s="272">
        <v>0</v>
      </c>
      <c r="EL80" s="111">
        <v>0</v>
      </c>
      <c r="EM80" s="111">
        <v>0</v>
      </c>
      <c r="EN80" s="275">
        <v>0</v>
      </c>
      <c r="EP80" s="272">
        <v>0</v>
      </c>
      <c r="EQ80" s="111">
        <v>0</v>
      </c>
      <c r="ER80" s="111">
        <v>0</v>
      </c>
      <c r="ES80" s="275">
        <v>0</v>
      </c>
      <c r="ET80" s="276"/>
      <c r="EU80" s="272">
        <v>0</v>
      </c>
      <c r="EV80" s="111">
        <v>0</v>
      </c>
      <c r="EW80" s="111">
        <v>0</v>
      </c>
      <c r="EX80" s="275">
        <v>0</v>
      </c>
      <c r="EZ80" s="272">
        <v>0</v>
      </c>
      <c r="FA80" s="111">
        <v>0</v>
      </c>
      <c r="FB80" s="111">
        <v>0</v>
      </c>
      <c r="FC80" s="275">
        <v>0</v>
      </c>
      <c r="FD80" s="276"/>
      <c r="FE80" s="272">
        <v>0</v>
      </c>
      <c r="FF80" s="111">
        <v>0</v>
      </c>
      <c r="FG80" s="111">
        <v>0</v>
      </c>
      <c r="FH80" s="275">
        <v>0</v>
      </c>
    </row>
    <row r="81" spans="1:164" s="56" customFormat="1" outlineLevel="1">
      <c r="A81" s="119">
        <v>54300</v>
      </c>
      <c r="B81" s="74">
        <v>54300</v>
      </c>
      <c r="C81" s="68"/>
      <c r="D81" s="56" t="s">
        <v>176</v>
      </c>
      <c r="F81" s="274">
        <v>175250</v>
      </c>
      <c r="G81" s="211">
        <v>600</v>
      </c>
      <c r="H81" s="111">
        <v>-174650</v>
      </c>
      <c r="I81" s="275">
        <v>-0.99657631954350923</v>
      </c>
      <c r="J81" s="276"/>
      <c r="K81" s="274">
        <v>0</v>
      </c>
      <c r="L81" s="211">
        <v>600</v>
      </c>
      <c r="M81" s="111">
        <v>600</v>
      </c>
      <c r="N81" s="275" t="s">
        <v>363</v>
      </c>
      <c r="O81" s="75"/>
      <c r="P81" s="272">
        <v>175250</v>
      </c>
      <c r="Q81" s="111">
        <v>600</v>
      </c>
      <c r="R81" s="111">
        <v>-174650</v>
      </c>
      <c r="S81" s="275">
        <v>-0.99657631954350923</v>
      </c>
      <c r="T81" s="276"/>
      <c r="U81" s="272">
        <v>0</v>
      </c>
      <c r="V81" s="111">
        <v>600</v>
      </c>
      <c r="W81" s="111">
        <v>600</v>
      </c>
      <c r="X81" s="275" t="s">
        <v>363</v>
      </c>
      <c r="Z81" s="272">
        <v>0</v>
      </c>
      <c r="AA81" s="111">
        <v>0</v>
      </c>
      <c r="AB81" s="111">
        <v>0</v>
      </c>
      <c r="AC81" s="275">
        <v>0</v>
      </c>
      <c r="AD81" s="276"/>
      <c r="AE81" s="272">
        <v>0</v>
      </c>
      <c r="AF81" s="111">
        <v>0</v>
      </c>
      <c r="AG81" s="111">
        <v>0</v>
      </c>
      <c r="AH81" s="275">
        <v>0</v>
      </c>
      <c r="AJ81" s="272">
        <v>0</v>
      </c>
      <c r="AK81" s="111">
        <v>0</v>
      </c>
      <c r="AL81" s="111">
        <v>0</v>
      </c>
      <c r="AM81" s="275">
        <v>0</v>
      </c>
      <c r="AN81" s="276"/>
      <c r="AO81" s="272">
        <v>0</v>
      </c>
      <c r="AP81" s="111">
        <v>0</v>
      </c>
      <c r="AQ81" s="111">
        <v>0</v>
      </c>
      <c r="AR81" s="275">
        <v>0</v>
      </c>
      <c r="AT81" s="272">
        <v>0</v>
      </c>
      <c r="AU81" s="111">
        <v>0</v>
      </c>
      <c r="AV81" s="111">
        <v>0</v>
      </c>
      <c r="AW81" s="275">
        <v>0</v>
      </c>
      <c r="AX81" s="276"/>
      <c r="AY81" s="272">
        <v>0</v>
      </c>
      <c r="AZ81" s="111">
        <v>0</v>
      </c>
      <c r="BA81" s="111">
        <v>0</v>
      </c>
      <c r="BB81" s="275">
        <v>0</v>
      </c>
      <c r="BD81" s="272">
        <v>0</v>
      </c>
      <c r="BE81" s="111">
        <v>0</v>
      </c>
      <c r="BF81" s="111">
        <v>0</v>
      </c>
      <c r="BG81" s="275">
        <v>0</v>
      </c>
      <c r="BH81" s="276"/>
      <c r="BI81" s="272">
        <v>0</v>
      </c>
      <c r="BJ81" s="111">
        <v>0</v>
      </c>
      <c r="BK81" s="111">
        <v>0</v>
      </c>
      <c r="BL81" s="275">
        <v>0</v>
      </c>
      <c r="BN81" s="272">
        <v>0</v>
      </c>
      <c r="BO81" s="111">
        <v>0</v>
      </c>
      <c r="BP81" s="111">
        <v>0</v>
      </c>
      <c r="BQ81" s="275">
        <v>0</v>
      </c>
      <c r="BR81" s="276"/>
      <c r="BS81" s="272">
        <v>0</v>
      </c>
      <c r="BT81" s="111">
        <v>0</v>
      </c>
      <c r="BU81" s="111">
        <v>0</v>
      </c>
      <c r="BV81" s="275">
        <v>0</v>
      </c>
      <c r="BX81" s="272">
        <v>0</v>
      </c>
      <c r="BY81" s="111">
        <v>0</v>
      </c>
      <c r="BZ81" s="111">
        <v>0</v>
      </c>
      <c r="CA81" s="275">
        <v>0</v>
      </c>
      <c r="CB81" s="276"/>
      <c r="CC81" s="272">
        <v>0</v>
      </c>
      <c r="CD81" s="111">
        <v>0</v>
      </c>
      <c r="CE81" s="111">
        <v>0</v>
      </c>
      <c r="CF81" s="275">
        <v>0</v>
      </c>
      <c r="CH81" s="272">
        <v>0</v>
      </c>
      <c r="CI81" s="111">
        <v>0</v>
      </c>
      <c r="CJ81" s="111">
        <v>0</v>
      </c>
      <c r="CK81" s="275">
        <v>0</v>
      </c>
      <c r="CL81" s="276"/>
      <c r="CM81" s="272">
        <v>0</v>
      </c>
      <c r="CN81" s="111">
        <v>0</v>
      </c>
      <c r="CO81" s="111">
        <v>0</v>
      </c>
      <c r="CP81" s="275">
        <v>0</v>
      </c>
      <c r="CR81" s="272">
        <v>0</v>
      </c>
      <c r="CS81" s="111">
        <v>0</v>
      </c>
      <c r="CT81" s="111">
        <v>0</v>
      </c>
      <c r="CU81" s="275">
        <v>0</v>
      </c>
      <c r="CV81" s="276"/>
      <c r="CW81" s="272">
        <v>0</v>
      </c>
      <c r="CX81" s="111">
        <v>0</v>
      </c>
      <c r="CY81" s="111">
        <v>0</v>
      </c>
      <c r="CZ81" s="275">
        <v>0</v>
      </c>
      <c r="DB81" s="272">
        <v>0</v>
      </c>
      <c r="DC81" s="111">
        <v>0</v>
      </c>
      <c r="DD81" s="111">
        <v>0</v>
      </c>
      <c r="DE81" s="275">
        <v>0</v>
      </c>
      <c r="DF81" s="276"/>
      <c r="DG81" s="272">
        <v>0</v>
      </c>
      <c r="DH81" s="111">
        <v>0</v>
      </c>
      <c r="DI81" s="111">
        <v>0</v>
      </c>
      <c r="DJ81" s="275">
        <v>0</v>
      </c>
      <c r="DL81" s="272">
        <v>0</v>
      </c>
      <c r="DM81" s="111">
        <v>0</v>
      </c>
      <c r="DN81" s="111">
        <v>0</v>
      </c>
      <c r="DO81" s="275">
        <v>0</v>
      </c>
      <c r="DP81" s="276"/>
      <c r="DQ81" s="272">
        <v>0</v>
      </c>
      <c r="DR81" s="111">
        <v>0</v>
      </c>
      <c r="DS81" s="111">
        <v>0</v>
      </c>
      <c r="DT81" s="275">
        <v>0</v>
      </c>
      <c r="DV81" s="272">
        <v>0</v>
      </c>
      <c r="DW81" s="111">
        <v>0</v>
      </c>
      <c r="DX81" s="111">
        <v>0</v>
      </c>
      <c r="DY81" s="275">
        <v>0</v>
      </c>
      <c r="DZ81" s="276"/>
      <c r="EA81" s="272">
        <v>0</v>
      </c>
      <c r="EB81" s="111">
        <v>0</v>
      </c>
      <c r="EC81" s="111">
        <v>0</v>
      </c>
      <c r="ED81" s="275">
        <v>0</v>
      </c>
      <c r="EF81" s="272">
        <v>0</v>
      </c>
      <c r="EG81" s="111">
        <v>0</v>
      </c>
      <c r="EH81" s="111">
        <v>0</v>
      </c>
      <c r="EI81" s="275">
        <v>0</v>
      </c>
      <c r="EJ81" s="276"/>
      <c r="EK81" s="272">
        <v>0</v>
      </c>
      <c r="EL81" s="111">
        <v>0</v>
      </c>
      <c r="EM81" s="111">
        <v>0</v>
      </c>
      <c r="EN81" s="275">
        <v>0</v>
      </c>
      <c r="EP81" s="272">
        <v>0</v>
      </c>
      <c r="EQ81" s="111">
        <v>0</v>
      </c>
      <c r="ER81" s="111">
        <v>0</v>
      </c>
      <c r="ES81" s="275">
        <v>0</v>
      </c>
      <c r="ET81" s="276"/>
      <c r="EU81" s="272">
        <v>0</v>
      </c>
      <c r="EV81" s="111">
        <v>0</v>
      </c>
      <c r="EW81" s="111">
        <v>0</v>
      </c>
      <c r="EX81" s="275">
        <v>0</v>
      </c>
      <c r="EZ81" s="272">
        <v>0</v>
      </c>
      <c r="FA81" s="111">
        <v>0</v>
      </c>
      <c r="FB81" s="111">
        <v>0</v>
      </c>
      <c r="FC81" s="275">
        <v>0</v>
      </c>
      <c r="FD81" s="276"/>
      <c r="FE81" s="272">
        <v>0</v>
      </c>
      <c r="FF81" s="111">
        <v>0</v>
      </c>
      <c r="FG81" s="111">
        <v>0</v>
      </c>
      <c r="FH81" s="275">
        <v>0</v>
      </c>
    </row>
    <row r="82" spans="1:164" s="56" customFormat="1" outlineLevel="1">
      <c r="A82" s="119">
        <v>54325</v>
      </c>
      <c r="B82" s="74">
        <v>54325</v>
      </c>
      <c r="C82" s="68"/>
      <c r="D82" s="56" t="s">
        <v>75</v>
      </c>
      <c r="F82" s="274">
        <v>0</v>
      </c>
      <c r="G82" s="211">
        <v>0</v>
      </c>
      <c r="H82" s="111">
        <v>0</v>
      </c>
      <c r="I82" s="275">
        <v>0</v>
      </c>
      <c r="J82" s="276"/>
      <c r="K82" s="274">
        <v>0</v>
      </c>
      <c r="L82" s="211">
        <v>0</v>
      </c>
      <c r="M82" s="111">
        <v>0</v>
      </c>
      <c r="N82" s="275">
        <v>0</v>
      </c>
      <c r="O82" s="75"/>
      <c r="P82" s="272">
        <v>0</v>
      </c>
      <c r="Q82" s="111">
        <v>0</v>
      </c>
      <c r="R82" s="111">
        <v>0</v>
      </c>
      <c r="S82" s="275">
        <v>0</v>
      </c>
      <c r="T82" s="276"/>
      <c r="U82" s="272">
        <v>0</v>
      </c>
      <c r="V82" s="111">
        <v>0</v>
      </c>
      <c r="W82" s="111">
        <v>0</v>
      </c>
      <c r="X82" s="275">
        <v>0</v>
      </c>
      <c r="Z82" s="272">
        <v>0</v>
      </c>
      <c r="AA82" s="111">
        <v>0</v>
      </c>
      <c r="AB82" s="111">
        <v>0</v>
      </c>
      <c r="AC82" s="275">
        <v>0</v>
      </c>
      <c r="AD82" s="276"/>
      <c r="AE82" s="272">
        <v>0</v>
      </c>
      <c r="AF82" s="111">
        <v>0</v>
      </c>
      <c r="AG82" s="111">
        <v>0</v>
      </c>
      <c r="AH82" s="275">
        <v>0</v>
      </c>
      <c r="AJ82" s="272">
        <v>0</v>
      </c>
      <c r="AK82" s="111">
        <v>0</v>
      </c>
      <c r="AL82" s="111">
        <v>0</v>
      </c>
      <c r="AM82" s="275">
        <v>0</v>
      </c>
      <c r="AN82" s="276"/>
      <c r="AO82" s="272">
        <v>0</v>
      </c>
      <c r="AP82" s="111">
        <v>0</v>
      </c>
      <c r="AQ82" s="111">
        <v>0</v>
      </c>
      <c r="AR82" s="275">
        <v>0</v>
      </c>
      <c r="AT82" s="272">
        <v>0</v>
      </c>
      <c r="AU82" s="111">
        <v>0</v>
      </c>
      <c r="AV82" s="111">
        <v>0</v>
      </c>
      <c r="AW82" s="275">
        <v>0</v>
      </c>
      <c r="AX82" s="276"/>
      <c r="AY82" s="272">
        <v>0</v>
      </c>
      <c r="AZ82" s="111">
        <v>0</v>
      </c>
      <c r="BA82" s="111">
        <v>0</v>
      </c>
      <c r="BB82" s="275">
        <v>0</v>
      </c>
      <c r="BD82" s="272">
        <v>0</v>
      </c>
      <c r="BE82" s="111">
        <v>0</v>
      </c>
      <c r="BF82" s="111">
        <v>0</v>
      </c>
      <c r="BG82" s="275">
        <v>0</v>
      </c>
      <c r="BH82" s="276"/>
      <c r="BI82" s="272">
        <v>0</v>
      </c>
      <c r="BJ82" s="111">
        <v>0</v>
      </c>
      <c r="BK82" s="111">
        <v>0</v>
      </c>
      <c r="BL82" s="275">
        <v>0</v>
      </c>
      <c r="BN82" s="272">
        <v>0</v>
      </c>
      <c r="BO82" s="111">
        <v>0</v>
      </c>
      <c r="BP82" s="111">
        <v>0</v>
      </c>
      <c r="BQ82" s="275">
        <v>0</v>
      </c>
      <c r="BR82" s="276"/>
      <c r="BS82" s="272">
        <v>0</v>
      </c>
      <c r="BT82" s="111">
        <v>0</v>
      </c>
      <c r="BU82" s="111">
        <v>0</v>
      </c>
      <c r="BV82" s="275">
        <v>0</v>
      </c>
      <c r="BX82" s="272">
        <v>0</v>
      </c>
      <c r="BY82" s="111">
        <v>0</v>
      </c>
      <c r="BZ82" s="111">
        <v>0</v>
      </c>
      <c r="CA82" s="275">
        <v>0</v>
      </c>
      <c r="CB82" s="276"/>
      <c r="CC82" s="272">
        <v>0</v>
      </c>
      <c r="CD82" s="111">
        <v>0</v>
      </c>
      <c r="CE82" s="111">
        <v>0</v>
      </c>
      <c r="CF82" s="275">
        <v>0</v>
      </c>
      <c r="CH82" s="272">
        <v>0</v>
      </c>
      <c r="CI82" s="111">
        <v>0</v>
      </c>
      <c r="CJ82" s="111">
        <v>0</v>
      </c>
      <c r="CK82" s="275">
        <v>0</v>
      </c>
      <c r="CL82" s="276"/>
      <c r="CM82" s="272">
        <v>0</v>
      </c>
      <c r="CN82" s="111">
        <v>0</v>
      </c>
      <c r="CO82" s="111">
        <v>0</v>
      </c>
      <c r="CP82" s="275">
        <v>0</v>
      </c>
      <c r="CR82" s="272">
        <v>0</v>
      </c>
      <c r="CS82" s="111">
        <v>0</v>
      </c>
      <c r="CT82" s="111">
        <v>0</v>
      </c>
      <c r="CU82" s="275">
        <v>0</v>
      </c>
      <c r="CV82" s="276"/>
      <c r="CW82" s="272">
        <v>0</v>
      </c>
      <c r="CX82" s="111">
        <v>0</v>
      </c>
      <c r="CY82" s="111">
        <v>0</v>
      </c>
      <c r="CZ82" s="275">
        <v>0</v>
      </c>
      <c r="DB82" s="272">
        <v>0</v>
      </c>
      <c r="DC82" s="111">
        <v>0</v>
      </c>
      <c r="DD82" s="111">
        <v>0</v>
      </c>
      <c r="DE82" s="275">
        <v>0</v>
      </c>
      <c r="DF82" s="276"/>
      <c r="DG82" s="272">
        <v>0</v>
      </c>
      <c r="DH82" s="111">
        <v>0</v>
      </c>
      <c r="DI82" s="111">
        <v>0</v>
      </c>
      <c r="DJ82" s="275">
        <v>0</v>
      </c>
      <c r="DL82" s="272">
        <v>0</v>
      </c>
      <c r="DM82" s="111">
        <v>0</v>
      </c>
      <c r="DN82" s="111">
        <v>0</v>
      </c>
      <c r="DO82" s="275">
        <v>0</v>
      </c>
      <c r="DP82" s="276"/>
      <c r="DQ82" s="272">
        <v>0</v>
      </c>
      <c r="DR82" s="111">
        <v>0</v>
      </c>
      <c r="DS82" s="111">
        <v>0</v>
      </c>
      <c r="DT82" s="275">
        <v>0</v>
      </c>
      <c r="DV82" s="272">
        <v>0</v>
      </c>
      <c r="DW82" s="111">
        <v>0</v>
      </c>
      <c r="DX82" s="111">
        <v>0</v>
      </c>
      <c r="DY82" s="275">
        <v>0</v>
      </c>
      <c r="DZ82" s="276"/>
      <c r="EA82" s="272">
        <v>0</v>
      </c>
      <c r="EB82" s="111">
        <v>0</v>
      </c>
      <c r="EC82" s="111">
        <v>0</v>
      </c>
      <c r="ED82" s="275">
        <v>0</v>
      </c>
      <c r="EF82" s="272">
        <v>0</v>
      </c>
      <c r="EG82" s="111">
        <v>0</v>
      </c>
      <c r="EH82" s="111">
        <v>0</v>
      </c>
      <c r="EI82" s="275">
        <v>0</v>
      </c>
      <c r="EJ82" s="276"/>
      <c r="EK82" s="272">
        <v>0</v>
      </c>
      <c r="EL82" s="111">
        <v>0</v>
      </c>
      <c r="EM82" s="111">
        <v>0</v>
      </c>
      <c r="EN82" s="275">
        <v>0</v>
      </c>
      <c r="EP82" s="272">
        <v>0</v>
      </c>
      <c r="EQ82" s="111">
        <v>0</v>
      </c>
      <c r="ER82" s="111">
        <v>0</v>
      </c>
      <c r="ES82" s="275">
        <v>0</v>
      </c>
      <c r="ET82" s="276"/>
      <c r="EU82" s="272">
        <v>0</v>
      </c>
      <c r="EV82" s="111">
        <v>0</v>
      </c>
      <c r="EW82" s="111">
        <v>0</v>
      </c>
      <c r="EX82" s="275">
        <v>0</v>
      </c>
      <c r="EZ82" s="272">
        <v>0</v>
      </c>
      <c r="FA82" s="111">
        <v>0</v>
      </c>
      <c r="FB82" s="111">
        <v>0</v>
      </c>
      <c r="FC82" s="275">
        <v>0</v>
      </c>
      <c r="FD82" s="276"/>
      <c r="FE82" s="272">
        <v>0</v>
      </c>
      <c r="FF82" s="111">
        <v>0</v>
      </c>
      <c r="FG82" s="111">
        <v>0</v>
      </c>
      <c r="FH82" s="275">
        <v>0</v>
      </c>
    </row>
    <row r="83" spans="1:164" s="56" customFormat="1" outlineLevel="1">
      <c r="A83" s="119">
        <v>54350</v>
      </c>
      <c r="B83" s="74">
        <v>54350</v>
      </c>
      <c r="C83" s="68"/>
      <c r="D83" s="56" t="s">
        <v>76</v>
      </c>
      <c r="F83" s="274">
        <v>49530</v>
      </c>
      <c r="G83" s="211">
        <v>56004</v>
      </c>
      <c r="H83" s="111">
        <v>6474</v>
      </c>
      <c r="I83" s="275">
        <v>0.13070866141732285</v>
      </c>
      <c r="J83" s="276"/>
      <c r="K83" s="274">
        <v>40089.979999999996</v>
      </c>
      <c r="L83" s="211">
        <v>56004</v>
      </c>
      <c r="M83" s="111">
        <v>15914.020000000004</v>
      </c>
      <c r="N83" s="275">
        <v>0.39695754400476141</v>
      </c>
      <c r="O83" s="75"/>
      <c r="P83" s="272">
        <v>45530</v>
      </c>
      <c r="Q83" s="111">
        <v>52004</v>
      </c>
      <c r="R83" s="111">
        <v>6474</v>
      </c>
      <c r="S83" s="275">
        <v>0.14219196134416867</v>
      </c>
      <c r="T83" s="276"/>
      <c r="U83" s="272">
        <v>36758.6</v>
      </c>
      <c r="V83" s="111">
        <v>52004</v>
      </c>
      <c r="W83" s="111">
        <v>15245.400000000001</v>
      </c>
      <c r="X83" s="275">
        <v>0.41474376064376778</v>
      </c>
      <c r="Z83" s="272">
        <v>0</v>
      </c>
      <c r="AA83" s="111">
        <v>0</v>
      </c>
      <c r="AB83" s="111">
        <v>0</v>
      </c>
      <c r="AC83" s="275">
        <v>0</v>
      </c>
      <c r="AD83" s="276"/>
      <c r="AE83" s="272">
        <v>0</v>
      </c>
      <c r="AF83" s="111">
        <v>0</v>
      </c>
      <c r="AG83" s="111">
        <v>0</v>
      </c>
      <c r="AH83" s="275">
        <v>0</v>
      </c>
      <c r="AJ83" s="272">
        <v>0</v>
      </c>
      <c r="AK83" s="111">
        <v>0</v>
      </c>
      <c r="AL83" s="111">
        <v>0</v>
      </c>
      <c r="AM83" s="275">
        <v>0</v>
      </c>
      <c r="AN83" s="276"/>
      <c r="AO83" s="272">
        <v>0</v>
      </c>
      <c r="AP83" s="111">
        <v>0</v>
      </c>
      <c r="AQ83" s="111">
        <v>0</v>
      </c>
      <c r="AR83" s="275">
        <v>0</v>
      </c>
      <c r="AT83" s="272">
        <v>0</v>
      </c>
      <c r="AU83" s="111">
        <v>0</v>
      </c>
      <c r="AV83" s="111">
        <v>0</v>
      </c>
      <c r="AW83" s="275">
        <v>0</v>
      </c>
      <c r="AX83" s="276"/>
      <c r="AY83" s="272">
        <v>0</v>
      </c>
      <c r="AZ83" s="111">
        <v>0</v>
      </c>
      <c r="BA83" s="111">
        <v>0</v>
      </c>
      <c r="BB83" s="275">
        <v>0</v>
      </c>
      <c r="BD83" s="272">
        <v>4000</v>
      </c>
      <c r="BE83" s="111">
        <v>4000</v>
      </c>
      <c r="BF83" s="111">
        <v>0</v>
      </c>
      <c r="BG83" s="275" t="s">
        <v>362</v>
      </c>
      <c r="BH83" s="276"/>
      <c r="BI83" s="272">
        <v>3331.38</v>
      </c>
      <c r="BJ83" s="111">
        <v>4000</v>
      </c>
      <c r="BK83" s="111">
        <v>668.61999999999989</v>
      </c>
      <c r="BL83" s="275">
        <v>0.2007036123168176</v>
      </c>
      <c r="BN83" s="272">
        <v>0</v>
      </c>
      <c r="BO83" s="111">
        <v>0</v>
      </c>
      <c r="BP83" s="111">
        <v>0</v>
      </c>
      <c r="BQ83" s="275">
        <v>0</v>
      </c>
      <c r="BR83" s="276"/>
      <c r="BS83" s="272">
        <v>0</v>
      </c>
      <c r="BT83" s="111">
        <v>0</v>
      </c>
      <c r="BU83" s="111">
        <v>0</v>
      </c>
      <c r="BV83" s="275">
        <v>0</v>
      </c>
      <c r="BX83" s="272">
        <v>0</v>
      </c>
      <c r="BY83" s="111">
        <v>0</v>
      </c>
      <c r="BZ83" s="111">
        <v>0</v>
      </c>
      <c r="CA83" s="275">
        <v>0</v>
      </c>
      <c r="CB83" s="276"/>
      <c r="CC83" s="272">
        <v>0</v>
      </c>
      <c r="CD83" s="111">
        <v>0</v>
      </c>
      <c r="CE83" s="111">
        <v>0</v>
      </c>
      <c r="CF83" s="275">
        <v>0</v>
      </c>
      <c r="CH83" s="272">
        <v>0</v>
      </c>
      <c r="CI83" s="111">
        <v>0</v>
      </c>
      <c r="CJ83" s="111">
        <v>0</v>
      </c>
      <c r="CK83" s="275">
        <v>0</v>
      </c>
      <c r="CL83" s="276"/>
      <c r="CM83" s="272">
        <v>0</v>
      </c>
      <c r="CN83" s="111">
        <v>0</v>
      </c>
      <c r="CO83" s="111">
        <v>0</v>
      </c>
      <c r="CP83" s="275">
        <v>0</v>
      </c>
      <c r="CR83" s="272">
        <v>0</v>
      </c>
      <c r="CS83" s="111">
        <v>0</v>
      </c>
      <c r="CT83" s="111">
        <v>0</v>
      </c>
      <c r="CU83" s="275">
        <v>0</v>
      </c>
      <c r="CV83" s="276"/>
      <c r="CW83" s="272">
        <v>0</v>
      </c>
      <c r="CX83" s="111">
        <v>0</v>
      </c>
      <c r="CY83" s="111">
        <v>0</v>
      </c>
      <c r="CZ83" s="275">
        <v>0</v>
      </c>
      <c r="DB83" s="272">
        <v>0</v>
      </c>
      <c r="DC83" s="111">
        <v>0</v>
      </c>
      <c r="DD83" s="111">
        <v>0</v>
      </c>
      <c r="DE83" s="275">
        <v>0</v>
      </c>
      <c r="DF83" s="276"/>
      <c r="DG83" s="272">
        <v>0</v>
      </c>
      <c r="DH83" s="111">
        <v>0</v>
      </c>
      <c r="DI83" s="111">
        <v>0</v>
      </c>
      <c r="DJ83" s="275">
        <v>0</v>
      </c>
      <c r="DL83" s="272">
        <v>0</v>
      </c>
      <c r="DM83" s="111">
        <v>0</v>
      </c>
      <c r="DN83" s="111">
        <v>0</v>
      </c>
      <c r="DO83" s="275">
        <v>0</v>
      </c>
      <c r="DP83" s="276"/>
      <c r="DQ83" s="272">
        <v>0</v>
      </c>
      <c r="DR83" s="111">
        <v>0</v>
      </c>
      <c r="DS83" s="111">
        <v>0</v>
      </c>
      <c r="DT83" s="275">
        <v>0</v>
      </c>
      <c r="DV83" s="272">
        <v>0</v>
      </c>
      <c r="DW83" s="111">
        <v>0</v>
      </c>
      <c r="DX83" s="111">
        <v>0</v>
      </c>
      <c r="DY83" s="275">
        <v>0</v>
      </c>
      <c r="DZ83" s="276"/>
      <c r="EA83" s="272">
        <v>0</v>
      </c>
      <c r="EB83" s="111">
        <v>0</v>
      </c>
      <c r="EC83" s="111">
        <v>0</v>
      </c>
      <c r="ED83" s="275">
        <v>0</v>
      </c>
      <c r="EF83" s="272">
        <v>0</v>
      </c>
      <c r="EG83" s="111">
        <v>0</v>
      </c>
      <c r="EH83" s="111">
        <v>0</v>
      </c>
      <c r="EI83" s="275">
        <v>0</v>
      </c>
      <c r="EJ83" s="276"/>
      <c r="EK83" s="272">
        <v>0</v>
      </c>
      <c r="EL83" s="111">
        <v>0</v>
      </c>
      <c r="EM83" s="111">
        <v>0</v>
      </c>
      <c r="EN83" s="275">
        <v>0</v>
      </c>
      <c r="EP83" s="272">
        <v>0</v>
      </c>
      <c r="EQ83" s="111">
        <v>0</v>
      </c>
      <c r="ER83" s="111">
        <v>0</v>
      </c>
      <c r="ES83" s="275">
        <v>0</v>
      </c>
      <c r="ET83" s="276"/>
      <c r="EU83" s="272">
        <v>0</v>
      </c>
      <c r="EV83" s="111">
        <v>0</v>
      </c>
      <c r="EW83" s="111">
        <v>0</v>
      </c>
      <c r="EX83" s="275">
        <v>0</v>
      </c>
      <c r="EZ83" s="272">
        <v>0</v>
      </c>
      <c r="FA83" s="111">
        <v>0</v>
      </c>
      <c r="FB83" s="111">
        <v>0</v>
      </c>
      <c r="FC83" s="275">
        <v>0</v>
      </c>
      <c r="FD83" s="276"/>
      <c r="FE83" s="272">
        <v>0</v>
      </c>
      <c r="FF83" s="111">
        <v>0</v>
      </c>
      <c r="FG83" s="111">
        <v>0</v>
      </c>
      <c r="FH83" s="275">
        <v>0</v>
      </c>
    </row>
    <row r="84" spans="1:164" s="56" customFormat="1" outlineLevel="1">
      <c r="A84" s="119">
        <v>54450</v>
      </c>
      <c r="B84" s="74">
        <v>54450</v>
      </c>
      <c r="C84" s="68"/>
      <c r="D84" s="56" t="s">
        <v>85</v>
      </c>
      <c r="F84" s="274">
        <v>40406.49</v>
      </c>
      <c r="G84" s="211">
        <v>56739</v>
      </c>
      <c r="H84" s="111">
        <v>16332.510000000002</v>
      </c>
      <c r="I84" s="275">
        <v>0.4042051165542962</v>
      </c>
      <c r="J84" s="276"/>
      <c r="K84" s="274">
        <v>42212.44</v>
      </c>
      <c r="L84" s="211">
        <v>56739</v>
      </c>
      <c r="M84" s="111">
        <v>14526.559999999998</v>
      </c>
      <c r="N84" s="275">
        <v>0.34412983471223169</v>
      </c>
      <c r="O84" s="75"/>
      <c r="P84" s="272">
        <v>14121.49</v>
      </c>
      <c r="Q84" s="111">
        <v>34189</v>
      </c>
      <c r="R84" s="111">
        <v>20067.510000000002</v>
      </c>
      <c r="S84" s="275">
        <v>1.4210618001358215</v>
      </c>
      <c r="T84" s="276"/>
      <c r="U84" s="272">
        <v>10540.15</v>
      </c>
      <c r="V84" s="111">
        <v>34189</v>
      </c>
      <c r="W84" s="111">
        <v>23648.85</v>
      </c>
      <c r="X84" s="275">
        <v>2.2436919778181523</v>
      </c>
      <c r="Z84" s="272">
        <v>1500</v>
      </c>
      <c r="AA84" s="111">
        <v>1200</v>
      </c>
      <c r="AB84" s="111">
        <v>-300</v>
      </c>
      <c r="AC84" s="275">
        <v>-0.2</v>
      </c>
      <c r="AD84" s="276"/>
      <c r="AE84" s="272">
        <v>375</v>
      </c>
      <c r="AF84" s="111">
        <v>1200</v>
      </c>
      <c r="AG84" s="111">
        <v>825</v>
      </c>
      <c r="AH84" s="275">
        <v>2.2000000000000002</v>
      </c>
      <c r="AJ84" s="272">
        <v>0</v>
      </c>
      <c r="AK84" s="111">
        <v>250</v>
      </c>
      <c r="AL84" s="111">
        <v>250</v>
      </c>
      <c r="AM84" s="275" t="s">
        <v>363</v>
      </c>
      <c r="AN84" s="276"/>
      <c r="AO84" s="272">
        <v>0</v>
      </c>
      <c r="AP84" s="111">
        <v>250</v>
      </c>
      <c r="AQ84" s="111">
        <v>250</v>
      </c>
      <c r="AR84" s="275" t="s">
        <v>363</v>
      </c>
      <c r="AT84" s="272">
        <v>1130</v>
      </c>
      <c r="AU84" s="111">
        <v>760</v>
      </c>
      <c r="AV84" s="111">
        <v>-370</v>
      </c>
      <c r="AW84" s="275">
        <v>-0.32743362831858408</v>
      </c>
      <c r="AX84" s="276"/>
      <c r="AY84" s="272">
        <v>484.88</v>
      </c>
      <c r="AZ84" s="111">
        <v>760</v>
      </c>
      <c r="BA84" s="111">
        <v>275.12</v>
      </c>
      <c r="BB84" s="275">
        <v>0.56739811912225702</v>
      </c>
      <c r="BD84" s="272">
        <v>18000</v>
      </c>
      <c r="BE84" s="111">
        <v>14935</v>
      </c>
      <c r="BF84" s="111">
        <v>-3065</v>
      </c>
      <c r="BG84" s="275">
        <v>-0.17027777777777778</v>
      </c>
      <c r="BH84" s="276"/>
      <c r="BI84" s="272">
        <v>27801.32</v>
      </c>
      <c r="BJ84" s="111">
        <v>14935</v>
      </c>
      <c r="BK84" s="111">
        <v>-12866.32</v>
      </c>
      <c r="BL84" s="275">
        <v>-0.4627952917343493</v>
      </c>
      <c r="BN84" s="272">
        <v>600</v>
      </c>
      <c r="BO84" s="111">
        <v>600</v>
      </c>
      <c r="BP84" s="111">
        <v>0</v>
      </c>
      <c r="BQ84" s="275" t="s">
        <v>362</v>
      </c>
      <c r="BR84" s="276"/>
      <c r="BS84" s="272">
        <v>150</v>
      </c>
      <c r="BT84" s="111">
        <v>600</v>
      </c>
      <c r="BU84" s="111">
        <v>450</v>
      </c>
      <c r="BV84" s="275">
        <v>3</v>
      </c>
      <c r="BX84" s="272">
        <v>3180</v>
      </c>
      <c r="BY84" s="111">
        <v>3180</v>
      </c>
      <c r="BZ84" s="111">
        <v>0</v>
      </c>
      <c r="CA84" s="275" t="s">
        <v>362</v>
      </c>
      <c r="CB84" s="276"/>
      <c r="CC84" s="272">
        <v>1856.72</v>
      </c>
      <c r="CD84" s="111">
        <v>3180</v>
      </c>
      <c r="CE84" s="111">
        <v>1323.28</v>
      </c>
      <c r="CF84" s="275">
        <v>0.71269766039036575</v>
      </c>
      <c r="CH84" s="272">
        <v>500</v>
      </c>
      <c r="CI84" s="111">
        <v>350</v>
      </c>
      <c r="CJ84" s="111">
        <v>-150</v>
      </c>
      <c r="CK84" s="275">
        <v>-0.3</v>
      </c>
      <c r="CL84" s="276"/>
      <c r="CM84" s="272">
        <v>389.64</v>
      </c>
      <c r="CN84" s="111">
        <v>350</v>
      </c>
      <c r="CO84" s="111">
        <v>-39.639999999999986</v>
      </c>
      <c r="CP84" s="275">
        <v>-0.10173493481162095</v>
      </c>
      <c r="CR84" s="272">
        <v>975</v>
      </c>
      <c r="CS84" s="111">
        <v>975</v>
      </c>
      <c r="CT84" s="111">
        <v>0</v>
      </c>
      <c r="CU84" s="275" t="s">
        <v>362</v>
      </c>
      <c r="CV84" s="276"/>
      <c r="CW84" s="272">
        <v>515.73</v>
      </c>
      <c r="CX84" s="111">
        <v>975</v>
      </c>
      <c r="CY84" s="111">
        <v>459.27</v>
      </c>
      <c r="CZ84" s="275">
        <v>0.8905241114536675</v>
      </c>
      <c r="DB84" s="272">
        <v>400</v>
      </c>
      <c r="DC84" s="111">
        <v>75</v>
      </c>
      <c r="DD84" s="111">
        <v>-325</v>
      </c>
      <c r="DE84" s="275">
        <v>-0.8125</v>
      </c>
      <c r="DF84" s="276"/>
      <c r="DG84" s="272">
        <v>99</v>
      </c>
      <c r="DH84" s="111">
        <v>75</v>
      </c>
      <c r="DI84" s="111">
        <v>-24</v>
      </c>
      <c r="DJ84" s="275">
        <v>-0.24242424242424243</v>
      </c>
      <c r="DL84" s="272">
        <v>0</v>
      </c>
      <c r="DM84" s="111">
        <v>225</v>
      </c>
      <c r="DN84" s="111">
        <v>225</v>
      </c>
      <c r="DO84" s="275" t="s">
        <v>363</v>
      </c>
      <c r="DP84" s="276"/>
      <c r="DQ84" s="272">
        <v>0</v>
      </c>
      <c r="DR84" s="111">
        <v>225</v>
      </c>
      <c r="DS84" s="111">
        <v>225</v>
      </c>
      <c r="DT84" s="275" t="s">
        <v>363</v>
      </c>
      <c r="DV84" s="272">
        <v>0</v>
      </c>
      <c r="DW84" s="111">
        <v>0</v>
      </c>
      <c r="DX84" s="111">
        <v>0</v>
      </c>
      <c r="DY84" s="275">
        <v>0</v>
      </c>
      <c r="DZ84" s="276"/>
      <c r="EA84" s="272">
        <v>0</v>
      </c>
      <c r="EB84" s="111">
        <v>0</v>
      </c>
      <c r="EC84" s="111">
        <v>0</v>
      </c>
      <c r="ED84" s="275">
        <v>0</v>
      </c>
      <c r="EF84" s="272">
        <v>0</v>
      </c>
      <c r="EG84" s="111">
        <v>0</v>
      </c>
      <c r="EH84" s="111">
        <v>0</v>
      </c>
      <c r="EI84" s="275">
        <v>0</v>
      </c>
      <c r="EJ84" s="276"/>
      <c r="EK84" s="272">
        <v>0</v>
      </c>
      <c r="EL84" s="111">
        <v>0</v>
      </c>
      <c r="EM84" s="111">
        <v>0</v>
      </c>
      <c r="EN84" s="275">
        <v>0</v>
      </c>
      <c r="EP84" s="272">
        <v>0</v>
      </c>
      <c r="EQ84" s="111">
        <v>0</v>
      </c>
      <c r="ER84" s="111">
        <v>0</v>
      </c>
      <c r="ES84" s="275">
        <v>0</v>
      </c>
      <c r="ET84" s="276"/>
      <c r="EU84" s="272">
        <v>0</v>
      </c>
      <c r="EV84" s="111">
        <v>0</v>
      </c>
      <c r="EW84" s="111">
        <v>0</v>
      </c>
      <c r="EX84" s="275">
        <v>0</v>
      </c>
      <c r="EZ84" s="272">
        <v>0</v>
      </c>
      <c r="FA84" s="111">
        <v>0</v>
      </c>
      <c r="FB84" s="111">
        <v>0</v>
      </c>
      <c r="FC84" s="275">
        <v>0</v>
      </c>
      <c r="FD84" s="276"/>
      <c r="FE84" s="272">
        <v>0</v>
      </c>
      <c r="FF84" s="111">
        <v>0</v>
      </c>
      <c r="FG84" s="111">
        <v>0</v>
      </c>
      <c r="FH84" s="275">
        <v>0</v>
      </c>
    </row>
    <row r="85" spans="1:164" s="56" customFormat="1" outlineLevel="1">
      <c r="A85" s="119">
        <v>54500</v>
      </c>
      <c r="B85" s="74">
        <v>54500</v>
      </c>
      <c r="C85" s="68"/>
      <c r="D85" s="56" t="s">
        <v>86</v>
      </c>
      <c r="F85" s="274">
        <v>2000</v>
      </c>
      <c r="G85" s="211">
        <v>4000</v>
      </c>
      <c r="H85" s="111">
        <v>2000</v>
      </c>
      <c r="I85" s="275">
        <v>1</v>
      </c>
      <c r="J85" s="276"/>
      <c r="K85" s="274">
        <v>896.92</v>
      </c>
      <c r="L85" s="211">
        <v>4000</v>
      </c>
      <c r="M85" s="111">
        <v>3103.08</v>
      </c>
      <c r="N85" s="275">
        <v>3.459706551308924</v>
      </c>
      <c r="O85" s="75"/>
      <c r="P85" s="272">
        <v>0</v>
      </c>
      <c r="Q85" s="111">
        <v>0</v>
      </c>
      <c r="R85" s="111">
        <v>0</v>
      </c>
      <c r="S85" s="275">
        <v>0</v>
      </c>
      <c r="T85" s="276"/>
      <c r="U85" s="272">
        <v>0</v>
      </c>
      <c r="V85" s="111">
        <v>0</v>
      </c>
      <c r="W85" s="111">
        <v>0</v>
      </c>
      <c r="X85" s="275">
        <v>0</v>
      </c>
      <c r="Z85" s="272">
        <v>0</v>
      </c>
      <c r="AA85" s="111">
        <v>0</v>
      </c>
      <c r="AB85" s="111">
        <v>0</v>
      </c>
      <c r="AC85" s="275">
        <v>0</v>
      </c>
      <c r="AD85" s="276"/>
      <c r="AE85" s="272">
        <v>0</v>
      </c>
      <c r="AF85" s="111">
        <v>0</v>
      </c>
      <c r="AG85" s="111">
        <v>0</v>
      </c>
      <c r="AH85" s="275">
        <v>0</v>
      </c>
      <c r="AJ85" s="272">
        <v>0</v>
      </c>
      <c r="AK85" s="111">
        <v>4000</v>
      </c>
      <c r="AL85" s="111">
        <v>4000</v>
      </c>
      <c r="AM85" s="275" t="s">
        <v>363</v>
      </c>
      <c r="AN85" s="276"/>
      <c r="AO85" s="272">
        <v>0</v>
      </c>
      <c r="AP85" s="111">
        <v>4000</v>
      </c>
      <c r="AQ85" s="111">
        <v>4000</v>
      </c>
      <c r="AR85" s="275" t="s">
        <v>363</v>
      </c>
      <c r="AT85" s="272">
        <v>0</v>
      </c>
      <c r="AU85" s="111">
        <v>0</v>
      </c>
      <c r="AV85" s="111">
        <v>0</v>
      </c>
      <c r="AW85" s="275">
        <v>0</v>
      </c>
      <c r="AX85" s="276"/>
      <c r="AY85" s="272">
        <v>0</v>
      </c>
      <c r="AZ85" s="111">
        <v>0</v>
      </c>
      <c r="BA85" s="111">
        <v>0</v>
      </c>
      <c r="BB85" s="275">
        <v>0</v>
      </c>
      <c r="BD85" s="272">
        <v>0</v>
      </c>
      <c r="BE85" s="111">
        <v>0</v>
      </c>
      <c r="BF85" s="111">
        <v>0</v>
      </c>
      <c r="BG85" s="275">
        <v>0</v>
      </c>
      <c r="BH85" s="276"/>
      <c r="BI85" s="272">
        <v>0</v>
      </c>
      <c r="BJ85" s="111">
        <v>0</v>
      </c>
      <c r="BK85" s="111">
        <v>0</v>
      </c>
      <c r="BL85" s="275">
        <v>0</v>
      </c>
      <c r="BN85" s="272">
        <v>0</v>
      </c>
      <c r="BO85" s="111">
        <v>0</v>
      </c>
      <c r="BP85" s="111">
        <v>0</v>
      </c>
      <c r="BQ85" s="275">
        <v>0</v>
      </c>
      <c r="BR85" s="276"/>
      <c r="BS85" s="272">
        <v>0</v>
      </c>
      <c r="BT85" s="111">
        <v>0</v>
      </c>
      <c r="BU85" s="111">
        <v>0</v>
      </c>
      <c r="BV85" s="275">
        <v>0</v>
      </c>
      <c r="BX85" s="272">
        <v>0</v>
      </c>
      <c r="BY85" s="111">
        <v>0</v>
      </c>
      <c r="BZ85" s="111">
        <v>0</v>
      </c>
      <c r="CA85" s="275">
        <v>0</v>
      </c>
      <c r="CB85" s="276"/>
      <c r="CC85" s="272">
        <v>0</v>
      </c>
      <c r="CD85" s="111">
        <v>0</v>
      </c>
      <c r="CE85" s="111">
        <v>0</v>
      </c>
      <c r="CF85" s="275">
        <v>0</v>
      </c>
      <c r="CH85" s="272">
        <v>0</v>
      </c>
      <c r="CI85" s="111">
        <v>0</v>
      </c>
      <c r="CJ85" s="111">
        <v>0</v>
      </c>
      <c r="CK85" s="275">
        <v>0</v>
      </c>
      <c r="CL85" s="276"/>
      <c r="CM85" s="272">
        <v>0</v>
      </c>
      <c r="CN85" s="111">
        <v>0</v>
      </c>
      <c r="CO85" s="111">
        <v>0</v>
      </c>
      <c r="CP85" s="275">
        <v>0</v>
      </c>
      <c r="CR85" s="272">
        <v>0</v>
      </c>
      <c r="CS85" s="111">
        <v>0</v>
      </c>
      <c r="CT85" s="111">
        <v>0</v>
      </c>
      <c r="CU85" s="275">
        <v>0</v>
      </c>
      <c r="CV85" s="276"/>
      <c r="CW85" s="272">
        <v>0</v>
      </c>
      <c r="CX85" s="111">
        <v>0</v>
      </c>
      <c r="CY85" s="111">
        <v>0</v>
      </c>
      <c r="CZ85" s="275">
        <v>0</v>
      </c>
      <c r="DB85" s="272">
        <v>2000</v>
      </c>
      <c r="DC85" s="111">
        <v>0</v>
      </c>
      <c r="DD85" s="111">
        <v>-2000</v>
      </c>
      <c r="DE85" s="275">
        <v>-1</v>
      </c>
      <c r="DF85" s="276"/>
      <c r="DG85" s="272">
        <v>896.92</v>
      </c>
      <c r="DH85" s="111">
        <v>0</v>
      </c>
      <c r="DI85" s="111">
        <v>-896.92</v>
      </c>
      <c r="DJ85" s="275">
        <v>-1</v>
      </c>
      <c r="DL85" s="272">
        <v>0</v>
      </c>
      <c r="DM85" s="111">
        <v>0</v>
      </c>
      <c r="DN85" s="111">
        <v>0</v>
      </c>
      <c r="DO85" s="275">
        <v>0</v>
      </c>
      <c r="DP85" s="276"/>
      <c r="DQ85" s="272">
        <v>0</v>
      </c>
      <c r="DR85" s="111">
        <v>0</v>
      </c>
      <c r="DS85" s="111">
        <v>0</v>
      </c>
      <c r="DT85" s="275">
        <v>0</v>
      </c>
      <c r="DV85" s="272">
        <v>0</v>
      </c>
      <c r="DW85" s="111">
        <v>0</v>
      </c>
      <c r="DX85" s="111">
        <v>0</v>
      </c>
      <c r="DY85" s="275">
        <v>0</v>
      </c>
      <c r="DZ85" s="276"/>
      <c r="EA85" s="272">
        <v>0</v>
      </c>
      <c r="EB85" s="111">
        <v>0</v>
      </c>
      <c r="EC85" s="111">
        <v>0</v>
      </c>
      <c r="ED85" s="275">
        <v>0</v>
      </c>
      <c r="EF85" s="272">
        <v>0</v>
      </c>
      <c r="EG85" s="111">
        <v>0</v>
      </c>
      <c r="EH85" s="111">
        <v>0</v>
      </c>
      <c r="EI85" s="275">
        <v>0</v>
      </c>
      <c r="EJ85" s="276"/>
      <c r="EK85" s="272">
        <v>0</v>
      </c>
      <c r="EL85" s="111">
        <v>0</v>
      </c>
      <c r="EM85" s="111">
        <v>0</v>
      </c>
      <c r="EN85" s="275">
        <v>0</v>
      </c>
      <c r="EP85" s="272">
        <v>0</v>
      </c>
      <c r="EQ85" s="111">
        <v>0</v>
      </c>
      <c r="ER85" s="111">
        <v>0</v>
      </c>
      <c r="ES85" s="275">
        <v>0</v>
      </c>
      <c r="ET85" s="276"/>
      <c r="EU85" s="272">
        <v>0</v>
      </c>
      <c r="EV85" s="111">
        <v>0</v>
      </c>
      <c r="EW85" s="111">
        <v>0</v>
      </c>
      <c r="EX85" s="275">
        <v>0</v>
      </c>
      <c r="EZ85" s="272">
        <v>0</v>
      </c>
      <c r="FA85" s="111">
        <v>0</v>
      </c>
      <c r="FB85" s="111">
        <v>0</v>
      </c>
      <c r="FC85" s="275">
        <v>0</v>
      </c>
      <c r="FD85" s="276"/>
      <c r="FE85" s="272">
        <v>0</v>
      </c>
      <c r="FF85" s="111">
        <v>0</v>
      </c>
      <c r="FG85" s="111">
        <v>0</v>
      </c>
      <c r="FH85" s="275">
        <v>0</v>
      </c>
    </row>
    <row r="86" spans="1:164" s="56" customFormat="1" outlineLevel="1">
      <c r="A86" s="119">
        <v>54700</v>
      </c>
      <c r="B86" s="74">
        <v>54700</v>
      </c>
      <c r="C86" s="68"/>
      <c r="D86" s="56" t="s">
        <v>77</v>
      </c>
      <c r="F86" s="274">
        <v>578000</v>
      </c>
      <c r="G86" s="211">
        <v>640000</v>
      </c>
      <c r="H86" s="111">
        <v>62000</v>
      </c>
      <c r="I86" s="275">
        <v>0.10726643598615918</v>
      </c>
      <c r="J86" s="276"/>
      <c r="K86" s="274">
        <v>616400.9</v>
      </c>
      <c r="L86" s="211">
        <v>640000</v>
      </c>
      <c r="M86" s="111">
        <v>23599.099999999977</v>
      </c>
      <c r="N86" s="275">
        <v>3.8285310745003742E-2</v>
      </c>
      <c r="O86" s="75"/>
      <c r="P86" s="272">
        <v>0</v>
      </c>
      <c r="Q86" s="111">
        <v>0</v>
      </c>
      <c r="R86" s="111">
        <v>0</v>
      </c>
      <c r="S86" s="275">
        <v>0</v>
      </c>
      <c r="T86" s="276"/>
      <c r="U86" s="272">
        <v>0</v>
      </c>
      <c r="V86" s="111">
        <v>0</v>
      </c>
      <c r="W86" s="111">
        <v>0</v>
      </c>
      <c r="X86" s="275">
        <v>0</v>
      </c>
      <c r="Z86" s="272">
        <v>0</v>
      </c>
      <c r="AA86" s="111">
        <v>0</v>
      </c>
      <c r="AB86" s="111">
        <v>0</v>
      </c>
      <c r="AC86" s="275">
        <v>0</v>
      </c>
      <c r="AD86" s="276"/>
      <c r="AE86" s="272">
        <v>0</v>
      </c>
      <c r="AF86" s="111">
        <v>0</v>
      </c>
      <c r="AG86" s="111">
        <v>0</v>
      </c>
      <c r="AH86" s="275">
        <v>0</v>
      </c>
      <c r="AJ86" s="272">
        <v>0</v>
      </c>
      <c r="AK86" s="111">
        <v>10000</v>
      </c>
      <c r="AL86" s="111">
        <v>10000</v>
      </c>
      <c r="AM86" s="275" t="s">
        <v>363</v>
      </c>
      <c r="AN86" s="276"/>
      <c r="AO86" s="272">
        <v>0</v>
      </c>
      <c r="AP86" s="111">
        <v>10000</v>
      </c>
      <c r="AQ86" s="111">
        <v>10000</v>
      </c>
      <c r="AR86" s="275" t="s">
        <v>363</v>
      </c>
      <c r="AT86" s="272">
        <v>0</v>
      </c>
      <c r="AU86" s="111">
        <v>0</v>
      </c>
      <c r="AV86" s="111">
        <v>0</v>
      </c>
      <c r="AW86" s="275">
        <v>0</v>
      </c>
      <c r="AX86" s="276"/>
      <c r="AY86" s="272">
        <v>0</v>
      </c>
      <c r="AZ86" s="111">
        <v>0</v>
      </c>
      <c r="BA86" s="111">
        <v>0</v>
      </c>
      <c r="BB86" s="275">
        <v>0</v>
      </c>
      <c r="BD86" s="272">
        <v>575000</v>
      </c>
      <c r="BE86" s="111">
        <v>630000</v>
      </c>
      <c r="BF86" s="111">
        <v>55000</v>
      </c>
      <c r="BG86" s="275">
        <v>9.5652173913043481E-2</v>
      </c>
      <c r="BH86" s="276"/>
      <c r="BI86" s="272">
        <v>614882.46</v>
      </c>
      <c r="BJ86" s="111">
        <v>630000</v>
      </c>
      <c r="BK86" s="111">
        <v>15117.540000000037</v>
      </c>
      <c r="BL86" s="275">
        <v>2.4586064790334136E-2</v>
      </c>
      <c r="BN86" s="272">
        <v>0</v>
      </c>
      <c r="BO86" s="111">
        <v>0</v>
      </c>
      <c r="BP86" s="111">
        <v>0</v>
      </c>
      <c r="BQ86" s="275">
        <v>0</v>
      </c>
      <c r="BR86" s="276"/>
      <c r="BS86" s="272">
        <v>0</v>
      </c>
      <c r="BT86" s="111">
        <v>0</v>
      </c>
      <c r="BU86" s="111">
        <v>0</v>
      </c>
      <c r="BV86" s="275">
        <v>0</v>
      </c>
      <c r="BX86" s="272">
        <v>0</v>
      </c>
      <c r="BY86" s="111">
        <v>0</v>
      </c>
      <c r="BZ86" s="111">
        <v>0</v>
      </c>
      <c r="CA86" s="275">
        <v>0</v>
      </c>
      <c r="CB86" s="276"/>
      <c r="CC86" s="272">
        <v>0</v>
      </c>
      <c r="CD86" s="111">
        <v>0</v>
      </c>
      <c r="CE86" s="111">
        <v>0</v>
      </c>
      <c r="CF86" s="275">
        <v>0</v>
      </c>
      <c r="CH86" s="272">
        <v>0</v>
      </c>
      <c r="CI86" s="111">
        <v>0</v>
      </c>
      <c r="CJ86" s="111">
        <v>0</v>
      </c>
      <c r="CK86" s="275">
        <v>0</v>
      </c>
      <c r="CL86" s="276"/>
      <c r="CM86" s="272">
        <v>0</v>
      </c>
      <c r="CN86" s="111">
        <v>0</v>
      </c>
      <c r="CO86" s="111">
        <v>0</v>
      </c>
      <c r="CP86" s="275">
        <v>0</v>
      </c>
      <c r="CR86" s="272">
        <v>0</v>
      </c>
      <c r="CS86" s="111">
        <v>0</v>
      </c>
      <c r="CT86" s="111">
        <v>0</v>
      </c>
      <c r="CU86" s="275">
        <v>0</v>
      </c>
      <c r="CV86" s="276"/>
      <c r="CW86" s="272">
        <v>0</v>
      </c>
      <c r="CX86" s="111">
        <v>0</v>
      </c>
      <c r="CY86" s="111">
        <v>0</v>
      </c>
      <c r="CZ86" s="275">
        <v>0</v>
      </c>
      <c r="DB86" s="272">
        <v>3000</v>
      </c>
      <c r="DC86" s="111">
        <v>0</v>
      </c>
      <c r="DD86" s="111">
        <v>-3000</v>
      </c>
      <c r="DE86" s="275">
        <v>-1</v>
      </c>
      <c r="DF86" s="276"/>
      <c r="DG86" s="272">
        <v>1473.81</v>
      </c>
      <c r="DH86" s="111">
        <v>0</v>
      </c>
      <c r="DI86" s="111">
        <v>-1473.81</v>
      </c>
      <c r="DJ86" s="275">
        <v>-1</v>
      </c>
      <c r="DL86" s="272">
        <v>0</v>
      </c>
      <c r="DM86" s="111">
        <v>0</v>
      </c>
      <c r="DN86" s="111">
        <v>0</v>
      </c>
      <c r="DO86" s="275">
        <v>0</v>
      </c>
      <c r="DP86" s="276"/>
      <c r="DQ86" s="272">
        <v>0</v>
      </c>
      <c r="DR86" s="111">
        <v>0</v>
      </c>
      <c r="DS86" s="111">
        <v>0</v>
      </c>
      <c r="DT86" s="275">
        <v>0</v>
      </c>
      <c r="DV86" s="272">
        <v>0</v>
      </c>
      <c r="DW86" s="111">
        <v>0</v>
      </c>
      <c r="DX86" s="111">
        <v>0</v>
      </c>
      <c r="DY86" s="275">
        <v>0</v>
      </c>
      <c r="DZ86" s="276"/>
      <c r="EA86" s="272">
        <v>0</v>
      </c>
      <c r="EB86" s="111">
        <v>0</v>
      </c>
      <c r="EC86" s="111">
        <v>0</v>
      </c>
      <c r="ED86" s="275">
        <v>0</v>
      </c>
      <c r="EF86" s="272">
        <v>0</v>
      </c>
      <c r="EG86" s="111">
        <v>0</v>
      </c>
      <c r="EH86" s="111">
        <v>0</v>
      </c>
      <c r="EI86" s="275">
        <v>0</v>
      </c>
      <c r="EJ86" s="276"/>
      <c r="EK86" s="272">
        <v>44.63</v>
      </c>
      <c r="EL86" s="111">
        <v>0</v>
      </c>
      <c r="EM86" s="111">
        <v>-44.63</v>
      </c>
      <c r="EN86" s="275">
        <v>-1</v>
      </c>
      <c r="EP86" s="272">
        <v>0</v>
      </c>
      <c r="EQ86" s="111">
        <v>0</v>
      </c>
      <c r="ER86" s="111">
        <v>0</v>
      </c>
      <c r="ES86" s="275">
        <v>0</v>
      </c>
      <c r="ET86" s="276"/>
      <c r="EU86" s="272">
        <v>0</v>
      </c>
      <c r="EV86" s="111">
        <v>0</v>
      </c>
      <c r="EW86" s="111">
        <v>0</v>
      </c>
      <c r="EX86" s="275">
        <v>0</v>
      </c>
      <c r="EZ86" s="272">
        <v>0</v>
      </c>
      <c r="FA86" s="111">
        <v>0</v>
      </c>
      <c r="FB86" s="111">
        <v>0</v>
      </c>
      <c r="FC86" s="275">
        <v>0</v>
      </c>
      <c r="FD86" s="276"/>
      <c r="FE86" s="272">
        <v>0</v>
      </c>
      <c r="FF86" s="111">
        <v>0</v>
      </c>
      <c r="FG86" s="111">
        <v>0</v>
      </c>
      <c r="FH86" s="275">
        <v>0</v>
      </c>
    </row>
    <row r="87" spans="1:164" s="56" customFormat="1" outlineLevel="1">
      <c r="A87" s="119">
        <v>54750</v>
      </c>
      <c r="B87" s="74">
        <v>54750</v>
      </c>
      <c r="C87" s="68"/>
      <c r="D87" s="56" t="s">
        <v>298</v>
      </c>
      <c r="F87" s="274">
        <v>0</v>
      </c>
      <c r="G87" s="211">
        <v>0</v>
      </c>
      <c r="H87" s="111">
        <v>0</v>
      </c>
      <c r="I87" s="275">
        <v>0</v>
      </c>
      <c r="J87" s="276"/>
      <c r="K87" s="274">
        <v>0</v>
      </c>
      <c r="L87" s="211">
        <v>0</v>
      </c>
      <c r="M87" s="111">
        <v>0</v>
      </c>
      <c r="N87" s="275">
        <v>0</v>
      </c>
      <c r="O87" s="75"/>
      <c r="P87" s="272">
        <v>0</v>
      </c>
      <c r="Q87" s="111">
        <v>0</v>
      </c>
      <c r="R87" s="111">
        <v>0</v>
      </c>
      <c r="S87" s="275">
        <v>0</v>
      </c>
      <c r="T87" s="276"/>
      <c r="U87" s="272">
        <v>0</v>
      </c>
      <c r="V87" s="111">
        <v>0</v>
      </c>
      <c r="W87" s="111">
        <v>0</v>
      </c>
      <c r="X87" s="275">
        <v>0</v>
      </c>
      <c r="Z87" s="272">
        <v>0</v>
      </c>
      <c r="AA87" s="111">
        <v>0</v>
      </c>
      <c r="AB87" s="111">
        <v>0</v>
      </c>
      <c r="AC87" s="275">
        <v>0</v>
      </c>
      <c r="AD87" s="276"/>
      <c r="AE87" s="272">
        <v>0</v>
      </c>
      <c r="AF87" s="111">
        <v>0</v>
      </c>
      <c r="AG87" s="111">
        <v>0</v>
      </c>
      <c r="AH87" s="275">
        <v>0</v>
      </c>
      <c r="AJ87" s="272">
        <v>0</v>
      </c>
      <c r="AK87" s="111">
        <v>0</v>
      </c>
      <c r="AL87" s="111">
        <v>0</v>
      </c>
      <c r="AM87" s="275">
        <v>0</v>
      </c>
      <c r="AN87" s="276"/>
      <c r="AO87" s="272">
        <v>0</v>
      </c>
      <c r="AP87" s="111">
        <v>0</v>
      </c>
      <c r="AQ87" s="111">
        <v>0</v>
      </c>
      <c r="AR87" s="275">
        <v>0</v>
      </c>
      <c r="AT87" s="272">
        <v>0</v>
      </c>
      <c r="AU87" s="111">
        <v>0</v>
      </c>
      <c r="AV87" s="111">
        <v>0</v>
      </c>
      <c r="AW87" s="275">
        <v>0</v>
      </c>
      <c r="AX87" s="276"/>
      <c r="AY87" s="272">
        <v>0</v>
      </c>
      <c r="AZ87" s="111">
        <v>0</v>
      </c>
      <c r="BA87" s="111">
        <v>0</v>
      </c>
      <c r="BB87" s="275">
        <v>0</v>
      </c>
      <c r="BD87" s="272">
        <v>0</v>
      </c>
      <c r="BE87" s="111">
        <v>0</v>
      </c>
      <c r="BF87" s="111">
        <v>0</v>
      </c>
      <c r="BG87" s="275">
        <v>0</v>
      </c>
      <c r="BH87" s="276"/>
      <c r="BI87" s="272">
        <v>0</v>
      </c>
      <c r="BJ87" s="111">
        <v>0</v>
      </c>
      <c r="BK87" s="111">
        <v>0</v>
      </c>
      <c r="BL87" s="275">
        <v>0</v>
      </c>
      <c r="BN87" s="272">
        <v>0</v>
      </c>
      <c r="BO87" s="111">
        <v>0</v>
      </c>
      <c r="BP87" s="111">
        <v>0</v>
      </c>
      <c r="BQ87" s="275">
        <v>0</v>
      </c>
      <c r="BR87" s="276"/>
      <c r="BS87" s="272">
        <v>0</v>
      </c>
      <c r="BT87" s="111">
        <v>0</v>
      </c>
      <c r="BU87" s="111">
        <v>0</v>
      </c>
      <c r="BV87" s="275">
        <v>0</v>
      </c>
      <c r="BX87" s="272">
        <v>0</v>
      </c>
      <c r="BY87" s="111">
        <v>0</v>
      </c>
      <c r="BZ87" s="111">
        <v>0</v>
      </c>
      <c r="CA87" s="275">
        <v>0</v>
      </c>
      <c r="CB87" s="276"/>
      <c r="CC87" s="272">
        <v>0</v>
      </c>
      <c r="CD87" s="111">
        <v>0</v>
      </c>
      <c r="CE87" s="111">
        <v>0</v>
      </c>
      <c r="CF87" s="275">
        <v>0</v>
      </c>
      <c r="CH87" s="272">
        <v>0</v>
      </c>
      <c r="CI87" s="111">
        <v>0</v>
      </c>
      <c r="CJ87" s="111">
        <v>0</v>
      </c>
      <c r="CK87" s="275">
        <v>0</v>
      </c>
      <c r="CL87" s="276"/>
      <c r="CM87" s="272">
        <v>0</v>
      </c>
      <c r="CN87" s="111">
        <v>0</v>
      </c>
      <c r="CO87" s="111">
        <v>0</v>
      </c>
      <c r="CP87" s="275">
        <v>0</v>
      </c>
      <c r="CR87" s="272">
        <v>0</v>
      </c>
      <c r="CS87" s="111">
        <v>0</v>
      </c>
      <c r="CT87" s="111">
        <v>0</v>
      </c>
      <c r="CU87" s="275">
        <v>0</v>
      </c>
      <c r="CV87" s="276"/>
      <c r="CW87" s="272">
        <v>0</v>
      </c>
      <c r="CX87" s="111">
        <v>0</v>
      </c>
      <c r="CY87" s="111">
        <v>0</v>
      </c>
      <c r="CZ87" s="275">
        <v>0</v>
      </c>
      <c r="DB87" s="272">
        <v>0</v>
      </c>
      <c r="DC87" s="111">
        <v>0</v>
      </c>
      <c r="DD87" s="111">
        <v>0</v>
      </c>
      <c r="DE87" s="275">
        <v>0</v>
      </c>
      <c r="DF87" s="276"/>
      <c r="DG87" s="272">
        <v>0</v>
      </c>
      <c r="DH87" s="111">
        <v>0</v>
      </c>
      <c r="DI87" s="111">
        <v>0</v>
      </c>
      <c r="DJ87" s="275">
        <v>0</v>
      </c>
      <c r="DL87" s="272">
        <v>0</v>
      </c>
      <c r="DM87" s="111">
        <v>0</v>
      </c>
      <c r="DN87" s="111">
        <v>0</v>
      </c>
      <c r="DO87" s="275">
        <v>0</v>
      </c>
      <c r="DP87" s="276"/>
      <c r="DQ87" s="272">
        <v>0</v>
      </c>
      <c r="DR87" s="111">
        <v>0</v>
      </c>
      <c r="DS87" s="111">
        <v>0</v>
      </c>
      <c r="DT87" s="275">
        <v>0</v>
      </c>
      <c r="DV87" s="272">
        <v>0</v>
      </c>
      <c r="DW87" s="111">
        <v>0</v>
      </c>
      <c r="DX87" s="111">
        <v>0</v>
      </c>
      <c r="DY87" s="275">
        <v>0</v>
      </c>
      <c r="DZ87" s="276"/>
      <c r="EA87" s="272">
        <v>0</v>
      </c>
      <c r="EB87" s="111">
        <v>0</v>
      </c>
      <c r="EC87" s="111">
        <v>0</v>
      </c>
      <c r="ED87" s="275">
        <v>0</v>
      </c>
      <c r="EF87" s="272">
        <v>0</v>
      </c>
      <c r="EG87" s="111">
        <v>0</v>
      </c>
      <c r="EH87" s="111">
        <v>0</v>
      </c>
      <c r="EI87" s="275">
        <v>0</v>
      </c>
      <c r="EJ87" s="276"/>
      <c r="EK87" s="272">
        <v>0</v>
      </c>
      <c r="EL87" s="111">
        <v>0</v>
      </c>
      <c r="EM87" s="111">
        <v>0</v>
      </c>
      <c r="EN87" s="275">
        <v>0</v>
      </c>
      <c r="EP87" s="272">
        <v>0</v>
      </c>
      <c r="EQ87" s="111">
        <v>0</v>
      </c>
      <c r="ER87" s="111">
        <v>0</v>
      </c>
      <c r="ES87" s="275">
        <v>0</v>
      </c>
      <c r="ET87" s="276"/>
      <c r="EU87" s="272">
        <v>0</v>
      </c>
      <c r="EV87" s="111">
        <v>0</v>
      </c>
      <c r="EW87" s="111">
        <v>0</v>
      </c>
      <c r="EX87" s="275">
        <v>0</v>
      </c>
      <c r="EZ87" s="272">
        <v>0</v>
      </c>
      <c r="FA87" s="111">
        <v>0</v>
      </c>
      <c r="FB87" s="111">
        <v>0</v>
      </c>
      <c r="FC87" s="275">
        <v>0</v>
      </c>
      <c r="FD87" s="276"/>
      <c r="FE87" s="272">
        <v>0</v>
      </c>
      <c r="FF87" s="111">
        <v>0</v>
      </c>
      <c r="FG87" s="111">
        <v>0</v>
      </c>
      <c r="FH87" s="275">
        <v>0</v>
      </c>
    </row>
    <row r="88" spans="1:164" s="56" customFormat="1" outlineLevel="1">
      <c r="A88" s="119">
        <v>54800</v>
      </c>
      <c r="B88" s="74">
        <v>54800</v>
      </c>
      <c r="C88" s="68"/>
      <c r="D88" s="56" t="s">
        <v>78</v>
      </c>
      <c r="F88" s="274">
        <v>1800</v>
      </c>
      <c r="G88" s="211">
        <v>1800</v>
      </c>
      <c r="H88" s="111">
        <v>0</v>
      </c>
      <c r="I88" s="275" t="s">
        <v>362</v>
      </c>
      <c r="J88" s="276"/>
      <c r="K88" s="274">
        <v>598</v>
      </c>
      <c r="L88" s="211">
        <v>1800</v>
      </c>
      <c r="M88" s="111">
        <v>1202</v>
      </c>
      <c r="N88" s="275">
        <v>2.0100334448160537</v>
      </c>
      <c r="O88" s="75"/>
      <c r="P88" s="272">
        <v>0</v>
      </c>
      <c r="Q88" s="111">
        <v>0</v>
      </c>
      <c r="R88" s="111">
        <v>0</v>
      </c>
      <c r="S88" s="275">
        <v>0</v>
      </c>
      <c r="T88" s="276"/>
      <c r="U88" s="272">
        <v>0</v>
      </c>
      <c r="V88" s="111">
        <v>0</v>
      </c>
      <c r="W88" s="111">
        <v>0</v>
      </c>
      <c r="X88" s="275">
        <v>0</v>
      </c>
      <c r="Z88" s="272">
        <v>0</v>
      </c>
      <c r="AA88" s="111">
        <v>0</v>
      </c>
      <c r="AB88" s="111">
        <v>0</v>
      </c>
      <c r="AC88" s="275">
        <v>0</v>
      </c>
      <c r="AD88" s="276"/>
      <c r="AE88" s="272">
        <v>0</v>
      </c>
      <c r="AF88" s="111">
        <v>0</v>
      </c>
      <c r="AG88" s="111">
        <v>0</v>
      </c>
      <c r="AH88" s="275">
        <v>0</v>
      </c>
      <c r="AJ88" s="272">
        <v>0</v>
      </c>
      <c r="AK88" s="111">
        <v>0</v>
      </c>
      <c r="AL88" s="111">
        <v>0</v>
      </c>
      <c r="AM88" s="275">
        <v>0</v>
      </c>
      <c r="AN88" s="276"/>
      <c r="AO88" s="272">
        <v>0</v>
      </c>
      <c r="AP88" s="111">
        <v>0</v>
      </c>
      <c r="AQ88" s="111">
        <v>0</v>
      </c>
      <c r="AR88" s="275">
        <v>0</v>
      </c>
      <c r="AT88" s="272">
        <v>0</v>
      </c>
      <c r="AU88" s="111">
        <v>0</v>
      </c>
      <c r="AV88" s="111">
        <v>0</v>
      </c>
      <c r="AW88" s="275">
        <v>0</v>
      </c>
      <c r="AX88" s="276"/>
      <c r="AY88" s="272">
        <v>0</v>
      </c>
      <c r="AZ88" s="111">
        <v>0</v>
      </c>
      <c r="BA88" s="111">
        <v>0</v>
      </c>
      <c r="BB88" s="275">
        <v>0</v>
      </c>
      <c r="BD88" s="272">
        <v>0</v>
      </c>
      <c r="BE88" s="111">
        <v>0</v>
      </c>
      <c r="BF88" s="111">
        <v>0</v>
      </c>
      <c r="BG88" s="275">
        <v>0</v>
      </c>
      <c r="BH88" s="276"/>
      <c r="BI88" s="272">
        <v>0</v>
      </c>
      <c r="BJ88" s="111">
        <v>0</v>
      </c>
      <c r="BK88" s="111">
        <v>0</v>
      </c>
      <c r="BL88" s="275">
        <v>0</v>
      </c>
      <c r="BN88" s="272">
        <v>0</v>
      </c>
      <c r="BO88" s="111">
        <v>0</v>
      </c>
      <c r="BP88" s="111">
        <v>0</v>
      </c>
      <c r="BQ88" s="275">
        <v>0</v>
      </c>
      <c r="BR88" s="276"/>
      <c r="BS88" s="272">
        <v>0</v>
      </c>
      <c r="BT88" s="111">
        <v>0</v>
      </c>
      <c r="BU88" s="111">
        <v>0</v>
      </c>
      <c r="BV88" s="275">
        <v>0</v>
      </c>
      <c r="BX88" s="272">
        <v>0</v>
      </c>
      <c r="BY88" s="111">
        <v>0</v>
      </c>
      <c r="BZ88" s="111">
        <v>0</v>
      </c>
      <c r="CA88" s="275">
        <v>0</v>
      </c>
      <c r="CB88" s="276"/>
      <c r="CC88" s="272">
        <v>0</v>
      </c>
      <c r="CD88" s="111">
        <v>0</v>
      </c>
      <c r="CE88" s="111">
        <v>0</v>
      </c>
      <c r="CF88" s="275">
        <v>0</v>
      </c>
      <c r="CH88" s="272">
        <v>1800</v>
      </c>
      <c r="CI88" s="111">
        <v>1800</v>
      </c>
      <c r="CJ88" s="111">
        <v>0</v>
      </c>
      <c r="CK88" s="275" t="s">
        <v>362</v>
      </c>
      <c r="CL88" s="276"/>
      <c r="CM88" s="272">
        <v>598</v>
      </c>
      <c r="CN88" s="111">
        <v>1800</v>
      </c>
      <c r="CO88" s="111">
        <v>1202</v>
      </c>
      <c r="CP88" s="275">
        <v>2.0100334448160537</v>
      </c>
      <c r="CR88" s="272">
        <v>0</v>
      </c>
      <c r="CS88" s="111">
        <v>0</v>
      </c>
      <c r="CT88" s="111">
        <v>0</v>
      </c>
      <c r="CU88" s="275">
        <v>0</v>
      </c>
      <c r="CV88" s="276"/>
      <c r="CW88" s="272">
        <v>0</v>
      </c>
      <c r="CX88" s="111">
        <v>0</v>
      </c>
      <c r="CY88" s="111">
        <v>0</v>
      </c>
      <c r="CZ88" s="275">
        <v>0</v>
      </c>
      <c r="DB88" s="272">
        <v>0</v>
      </c>
      <c r="DC88" s="111">
        <v>0</v>
      </c>
      <c r="DD88" s="111">
        <v>0</v>
      </c>
      <c r="DE88" s="275">
        <v>0</v>
      </c>
      <c r="DF88" s="276"/>
      <c r="DG88" s="272">
        <v>0</v>
      </c>
      <c r="DH88" s="111">
        <v>0</v>
      </c>
      <c r="DI88" s="111">
        <v>0</v>
      </c>
      <c r="DJ88" s="275">
        <v>0</v>
      </c>
      <c r="DL88" s="272">
        <v>0</v>
      </c>
      <c r="DM88" s="111">
        <v>0</v>
      </c>
      <c r="DN88" s="111">
        <v>0</v>
      </c>
      <c r="DO88" s="275">
        <v>0</v>
      </c>
      <c r="DP88" s="276"/>
      <c r="DQ88" s="272">
        <v>0</v>
      </c>
      <c r="DR88" s="111">
        <v>0</v>
      </c>
      <c r="DS88" s="111">
        <v>0</v>
      </c>
      <c r="DT88" s="275">
        <v>0</v>
      </c>
      <c r="DV88" s="272">
        <v>0</v>
      </c>
      <c r="DW88" s="111">
        <v>0</v>
      </c>
      <c r="DX88" s="111">
        <v>0</v>
      </c>
      <c r="DY88" s="275">
        <v>0</v>
      </c>
      <c r="DZ88" s="276"/>
      <c r="EA88" s="272">
        <v>0</v>
      </c>
      <c r="EB88" s="111">
        <v>0</v>
      </c>
      <c r="EC88" s="111">
        <v>0</v>
      </c>
      <c r="ED88" s="275">
        <v>0</v>
      </c>
      <c r="EF88" s="272">
        <v>0</v>
      </c>
      <c r="EG88" s="111">
        <v>0</v>
      </c>
      <c r="EH88" s="111">
        <v>0</v>
      </c>
      <c r="EI88" s="275">
        <v>0</v>
      </c>
      <c r="EJ88" s="276"/>
      <c r="EK88" s="272">
        <v>0</v>
      </c>
      <c r="EL88" s="111">
        <v>0</v>
      </c>
      <c r="EM88" s="111">
        <v>0</v>
      </c>
      <c r="EN88" s="275">
        <v>0</v>
      </c>
      <c r="EP88" s="272">
        <v>0</v>
      </c>
      <c r="EQ88" s="111">
        <v>0</v>
      </c>
      <c r="ER88" s="111">
        <v>0</v>
      </c>
      <c r="ES88" s="275">
        <v>0</v>
      </c>
      <c r="ET88" s="276"/>
      <c r="EU88" s="272">
        <v>0</v>
      </c>
      <c r="EV88" s="111">
        <v>0</v>
      </c>
      <c r="EW88" s="111">
        <v>0</v>
      </c>
      <c r="EX88" s="275">
        <v>0</v>
      </c>
      <c r="EZ88" s="272">
        <v>0</v>
      </c>
      <c r="FA88" s="111">
        <v>0</v>
      </c>
      <c r="FB88" s="111">
        <v>0</v>
      </c>
      <c r="FC88" s="275">
        <v>0</v>
      </c>
      <c r="FD88" s="276"/>
      <c r="FE88" s="272">
        <v>0</v>
      </c>
      <c r="FF88" s="111">
        <v>0</v>
      </c>
      <c r="FG88" s="111">
        <v>0</v>
      </c>
      <c r="FH88" s="275">
        <v>0</v>
      </c>
    </row>
    <row r="89" spans="1:164" s="56" customFormat="1" outlineLevel="1">
      <c r="A89" s="119">
        <v>54900</v>
      </c>
      <c r="B89" s="74">
        <v>54900</v>
      </c>
      <c r="C89" s="68"/>
      <c r="D89" s="56" t="s">
        <v>87</v>
      </c>
      <c r="F89" s="274">
        <v>453915</v>
      </c>
      <c r="G89" s="211">
        <v>499184</v>
      </c>
      <c r="H89" s="111">
        <v>45269</v>
      </c>
      <c r="I89" s="275">
        <v>9.9730125684324156E-2</v>
      </c>
      <c r="J89" s="276"/>
      <c r="K89" s="274">
        <v>431417.85</v>
      </c>
      <c r="L89" s="211">
        <v>499184</v>
      </c>
      <c r="M89" s="111">
        <v>67766.150000000023</v>
      </c>
      <c r="N89" s="275">
        <v>0.15707776115429631</v>
      </c>
      <c r="O89" s="75"/>
      <c r="P89" s="272">
        <v>453915</v>
      </c>
      <c r="Q89" s="111">
        <v>499184</v>
      </c>
      <c r="R89" s="111">
        <v>45269</v>
      </c>
      <c r="S89" s="275">
        <v>9.9730125684324156E-2</v>
      </c>
      <c r="T89" s="276"/>
      <c r="U89" s="272">
        <v>431417.85</v>
      </c>
      <c r="V89" s="111">
        <v>499184</v>
      </c>
      <c r="W89" s="111">
        <v>67766.150000000023</v>
      </c>
      <c r="X89" s="275">
        <v>0.15707776115429631</v>
      </c>
      <c r="Z89" s="272">
        <v>0</v>
      </c>
      <c r="AA89" s="111">
        <v>0</v>
      </c>
      <c r="AB89" s="111">
        <v>0</v>
      </c>
      <c r="AC89" s="275">
        <v>0</v>
      </c>
      <c r="AD89" s="276"/>
      <c r="AE89" s="272">
        <v>0</v>
      </c>
      <c r="AF89" s="111">
        <v>0</v>
      </c>
      <c r="AG89" s="111">
        <v>0</v>
      </c>
      <c r="AH89" s="275">
        <v>0</v>
      </c>
      <c r="AJ89" s="272">
        <v>0</v>
      </c>
      <c r="AK89" s="111">
        <v>0</v>
      </c>
      <c r="AL89" s="111">
        <v>0</v>
      </c>
      <c r="AM89" s="275">
        <v>0</v>
      </c>
      <c r="AN89" s="276"/>
      <c r="AO89" s="272">
        <v>0</v>
      </c>
      <c r="AP89" s="111">
        <v>0</v>
      </c>
      <c r="AQ89" s="111">
        <v>0</v>
      </c>
      <c r="AR89" s="275">
        <v>0</v>
      </c>
      <c r="AT89" s="272">
        <v>0</v>
      </c>
      <c r="AU89" s="111">
        <v>0</v>
      </c>
      <c r="AV89" s="111">
        <v>0</v>
      </c>
      <c r="AW89" s="275">
        <v>0</v>
      </c>
      <c r="AX89" s="276"/>
      <c r="AY89" s="272">
        <v>0</v>
      </c>
      <c r="AZ89" s="111">
        <v>0</v>
      </c>
      <c r="BA89" s="111">
        <v>0</v>
      </c>
      <c r="BB89" s="275">
        <v>0</v>
      </c>
      <c r="BD89" s="272">
        <v>0</v>
      </c>
      <c r="BE89" s="111">
        <v>0</v>
      </c>
      <c r="BF89" s="111">
        <v>0</v>
      </c>
      <c r="BG89" s="275">
        <v>0</v>
      </c>
      <c r="BH89" s="276"/>
      <c r="BI89" s="272">
        <v>0</v>
      </c>
      <c r="BJ89" s="111">
        <v>0</v>
      </c>
      <c r="BK89" s="111">
        <v>0</v>
      </c>
      <c r="BL89" s="275">
        <v>0</v>
      </c>
      <c r="BN89" s="272">
        <v>0</v>
      </c>
      <c r="BO89" s="111">
        <v>0</v>
      </c>
      <c r="BP89" s="111">
        <v>0</v>
      </c>
      <c r="BQ89" s="275">
        <v>0</v>
      </c>
      <c r="BR89" s="276"/>
      <c r="BS89" s="272">
        <v>0</v>
      </c>
      <c r="BT89" s="111">
        <v>0</v>
      </c>
      <c r="BU89" s="111">
        <v>0</v>
      </c>
      <c r="BV89" s="275">
        <v>0</v>
      </c>
      <c r="BX89" s="272">
        <v>0</v>
      </c>
      <c r="BY89" s="111">
        <v>0</v>
      </c>
      <c r="BZ89" s="111">
        <v>0</v>
      </c>
      <c r="CA89" s="275">
        <v>0</v>
      </c>
      <c r="CB89" s="276"/>
      <c r="CC89" s="272">
        <v>0</v>
      </c>
      <c r="CD89" s="111">
        <v>0</v>
      </c>
      <c r="CE89" s="111">
        <v>0</v>
      </c>
      <c r="CF89" s="275">
        <v>0</v>
      </c>
      <c r="CH89" s="272">
        <v>0</v>
      </c>
      <c r="CI89" s="111">
        <v>0</v>
      </c>
      <c r="CJ89" s="111">
        <v>0</v>
      </c>
      <c r="CK89" s="275">
        <v>0</v>
      </c>
      <c r="CL89" s="276"/>
      <c r="CM89" s="272">
        <v>0</v>
      </c>
      <c r="CN89" s="111">
        <v>0</v>
      </c>
      <c r="CO89" s="111">
        <v>0</v>
      </c>
      <c r="CP89" s="275">
        <v>0</v>
      </c>
      <c r="CR89" s="272">
        <v>0</v>
      </c>
      <c r="CS89" s="111">
        <v>0</v>
      </c>
      <c r="CT89" s="111">
        <v>0</v>
      </c>
      <c r="CU89" s="275">
        <v>0</v>
      </c>
      <c r="CV89" s="276"/>
      <c r="CW89" s="272">
        <v>0</v>
      </c>
      <c r="CX89" s="111">
        <v>0</v>
      </c>
      <c r="CY89" s="111">
        <v>0</v>
      </c>
      <c r="CZ89" s="275">
        <v>0</v>
      </c>
      <c r="DB89" s="272">
        <v>0</v>
      </c>
      <c r="DC89" s="111">
        <v>0</v>
      </c>
      <c r="DD89" s="111">
        <v>0</v>
      </c>
      <c r="DE89" s="275">
        <v>0</v>
      </c>
      <c r="DF89" s="276"/>
      <c r="DG89" s="272">
        <v>0</v>
      </c>
      <c r="DH89" s="111">
        <v>0</v>
      </c>
      <c r="DI89" s="111">
        <v>0</v>
      </c>
      <c r="DJ89" s="275">
        <v>0</v>
      </c>
      <c r="DL89" s="272">
        <v>0</v>
      </c>
      <c r="DM89" s="111">
        <v>0</v>
      </c>
      <c r="DN89" s="111">
        <v>0</v>
      </c>
      <c r="DO89" s="275">
        <v>0</v>
      </c>
      <c r="DP89" s="276"/>
      <c r="DQ89" s="272">
        <v>0</v>
      </c>
      <c r="DR89" s="111">
        <v>0</v>
      </c>
      <c r="DS89" s="111">
        <v>0</v>
      </c>
      <c r="DT89" s="275">
        <v>0</v>
      </c>
      <c r="DV89" s="272">
        <v>0</v>
      </c>
      <c r="DW89" s="111">
        <v>0</v>
      </c>
      <c r="DX89" s="111">
        <v>0</v>
      </c>
      <c r="DY89" s="275">
        <v>0</v>
      </c>
      <c r="DZ89" s="276"/>
      <c r="EA89" s="272">
        <v>0</v>
      </c>
      <c r="EB89" s="111">
        <v>0</v>
      </c>
      <c r="EC89" s="111">
        <v>0</v>
      </c>
      <c r="ED89" s="275">
        <v>0</v>
      </c>
      <c r="EF89" s="272">
        <v>0</v>
      </c>
      <c r="EG89" s="111">
        <v>0</v>
      </c>
      <c r="EH89" s="111">
        <v>0</v>
      </c>
      <c r="EI89" s="275">
        <v>0</v>
      </c>
      <c r="EJ89" s="276"/>
      <c r="EK89" s="272">
        <v>0</v>
      </c>
      <c r="EL89" s="111">
        <v>0</v>
      </c>
      <c r="EM89" s="111">
        <v>0</v>
      </c>
      <c r="EN89" s="275">
        <v>0</v>
      </c>
      <c r="EP89" s="272">
        <v>0</v>
      </c>
      <c r="EQ89" s="111">
        <v>0</v>
      </c>
      <c r="ER89" s="111">
        <v>0</v>
      </c>
      <c r="ES89" s="275">
        <v>0</v>
      </c>
      <c r="ET89" s="276"/>
      <c r="EU89" s="272">
        <v>0</v>
      </c>
      <c r="EV89" s="111">
        <v>0</v>
      </c>
      <c r="EW89" s="111">
        <v>0</v>
      </c>
      <c r="EX89" s="275">
        <v>0</v>
      </c>
      <c r="EZ89" s="272">
        <v>0</v>
      </c>
      <c r="FA89" s="111">
        <v>0</v>
      </c>
      <c r="FB89" s="111">
        <v>0</v>
      </c>
      <c r="FC89" s="275">
        <v>0</v>
      </c>
      <c r="FD89" s="276"/>
      <c r="FE89" s="272">
        <v>0</v>
      </c>
      <c r="FF89" s="111">
        <v>0</v>
      </c>
      <c r="FG89" s="111">
        <v>0</v>
      </c>
      <c r="FH89" s="275">
        <v>0</v>
      </c>
    </row>
    <row r="90" spans="1:164" s="56" customFormat="1" outlineLevel="1">
      <c r="A90" s="119">
        <v>55025</v>
      </c>
      <c r="B90" s="74">
        <v>55025</v>
      </c>
      <c r="C90" s="68"/>
      <c r="D90" s="56" t="s">
        <v>79</v>
      </c>
      <c r="F90" s="274">
        <v>18000</v>
      </c>
      <c r="G90" s="211">
        <v>28734.05</v>
      </c>
      <c r="H90" s="111">
        <v>10734.05</v>
      </c>
      <c r="I90" s="275">
        <v>0.59633611111111107</v>
      </c>
      <c r="J90" s="276"/>
      <c r="K90" s="274">
        <v>18708.990000000002</v>
      </c>
      <c r="L90" s="211">
        <v>28734.05</v>
      </c>
      <c r="M90" s="111">
        <v>10025.059999999998</v>
      </c>
      <c r="N90" s="275">
        <v>0.53584185998282097</v>
      </c>
      <c r="O90" s="75"/>
      <c r="P90" s="272">
        <v>0</v>
      </c>
      <c r="Q90" s="111">
        <v>0</v>
      </c>
      <c r="R90" s="111">
        <v>0</v>
      </c>
      <c r="S90" s="275">
        <v>0</v>
      </c>
      <c r="T90" s="276"/>
      <c r="U90" s="272">
        <v>0</v>
      </c>
      <c r="V90" s="111">
        <v>0</v>
      </c>
      <c r="W90" s="111">
        <v>0</v>
      </c>
      <c r="X90" s="275">
        <v>0</v>
      </c>
      <c r="Z90" s="272">
        <v>0</v>
      </c>
      <c r="AA90" s="111">
        <v>0</v>
      </c>
      <c r="AB90" s="111">
        <v>0</v>
      </c>
      <c r="AC90" s="275">
        <v>0</v>
      </c>
      <c r="AD90" s="276"/>
      <c r="AE90" s="272">
        <v>0</v>
      </c>
      <c r="AF90" s="111">
        <v>0</v>
      </c>
      <c r="AG90" s="111">
        <v>0</v>
      </c>
      <c r="AH90" s="275">
        <v>0</v>
      </c>
      <c r="AJ90" s="272">
        <v>0</v>
      </c>
      <c r="AK90" s="111">
        <v>0</v>
      </c>
      <c r="AL90" s="111">
        <v>0</v>
      </c>
      <c r="AM90" s="275">
        <v>0</v>
      </c>
      <c r="AN90" s="276"/>
      <c r="AO90" s="272">
        <v>0</v>
      </c>
      <c r="AP90" s="111">
        <v>0</v>
      </c>
      <c r="AQ90" s="111">
        <v>0</v>
      </c>
      <c r="AR90" s="275">
        <v>0</v>
      </c>
      <c r="AT90" s="272">
        <v>0</v>
      </c>
      <c r="AU90" s="111">
        <v>0</v>
      </c>
      <c r="AV90" s="111">
        <v>0</v>
      </c>
      <c r="AW90" s="275">
        <v>0</v>
      </c>
      <c r="AX90" s="276"/>
      <c r="AY90" s="272">
        <v>0</v>
      </c>
      <c r="AZ90" s="111">
        <v>0</v>
      </c>
      <c r="BA90" s="111">
        <v>0</v>
      </c>
      <c r="BB90" s="275">
        <v>0</v>
      </c>
      <c r="BD90" s="272">
        <v>18000</v>
      </c>
      <c r="BE90" s="111">
        <v>28734.05</v>
      </c>
      <c r="BF90" s="111">
        <v>10734.05</v>
      </c>
      <c r="BG90" s="275">
        <v>0.59633611111111107</v>
      </c>
      <c r="BH90" s="276"/>
      <c r="BI90" s="272">
        <v>18708.990000000002</v>
      </c>
      <c r="BJ90" s="111">
        <v>28734.05</v>
      </c>
      <c r="BK90" s="111">
        <v>10025.059999999998</v>
      </c>
      <c r="BL90" s="275">
        <v>0.53584185998282097</v>
      </c>
      <c r="BN90" s="272">
        <v>0</v>
      </c>
      <c r="BO90" s="111">
        <v>0</v>
      </c>
      <c r="BP90" s="111">
        <v>0</v>
      </c>
      <c r="BQ90" s="275">
        <v>0</v>
      </c>
      <c r="BR90" s="276"/>
      <c r="BS90" s="272">
        <v>0</v>
      </c>
      <c r="BT90" s="111">
        <v>0</v>
      </c>
      <c r="BU90" s="111">
        <v>0</v>
      </c>
      <c r="BV90" s="275">
        <v>0</v>
      </c>
      <c r="BX90" s="272">
        <v>0</v>
      </c>
      <c r="BY90" s="111">
        <v>0</v>
      </c>
      <c r="BZ90" s="111">
        <v>0</v>
      </c>
      <c r="CA90" s="275">
        <v>0</v>
      </c>
      <c r="CB90" s="276"/>
      <c r="CC90" s="272">
        <v>0</v>
      </c>
      <c r="CD90" s="111">
        <v>0</v>
      </c>
      <c r="CE90" s="111">
        <v>0</v>
      </c>
      <c r="CF90" s="275">
        <v>0</v>
      </c>
      <c r="CH90" s="272">
        <v>0</v>
      </c>
      <c r="CI90" s="111">
        <v>0</v>
      </c>
      <c r="CJ90" s="111">
        <v>0</v>
      </c>
      <c r="CK90" s="275">
        <v>0</v>
      </c>
      <c r="CL90" s="276"/>
      <c r="CM90" s="272">
        <v>0</v>
      </c>
      <c r="CN90" s="111">
        <v>0</v>
      </c>
      <c r="CO90" s="111">
        <v>0</v>
      </c>
      <c r="CP90" s="275">
        <v>0</v>
      </c>
      <c r="CR90" s="272">
        <v>0</v>
      </c>
      <c r="CS90" s="111">
        <v>0</v>
      </c>
      <c r="CT90" s="111">
        <v>0</v>
      </c>
      <c r="CU90" s="275">
        <v>0</v>
      </c>
      <c r="CV90" s="276"/>
      <c r="CW90" s="272">
        <v>0</v>
      </c>
      <c r="CX90" s="111">
        <v>0</v>
      </c>
      <c r="CY90" s="111">
        <v>0</v>
      </c>
      <c r="CZ90" s="275">
        <v>0</v>
      </c>
      <c r="DB90" s="272">
        <v>0</v>
      </c>
      <c r="DC90" s="111">
        <v>0</v>
      </c>
      <c r="DD90" s="111">
        <v>0</v>
      </c>
      <c r="DE90" s="275">
        <v>0</v>
      </c>
      <c r="DF90" s="276"/>
      <c r="DG90" s="272">
        <v>0</v>
      </c>
      <c r="DH90" s="111">
        <v>0</v>
      </c>
      <c r="DI90" s="111">
        <v>0</v>
      </c>
      <c r="DJ90" s="275">
        <v>0</v>
      </c>
      <c r="DL90" s="272">
        <v>0</v>
      </c>
      <c r="DM90" s="111">
        <v>0</v>
      </c>
      <c r="DN90" s="111">
        <v>0</v>
      </c>
      <c r="DO90" s="275">
        <v>0</v>
      </c>
      <c r="DP90" s="276"/>
      <c r="DQ90" s="272">
        <v>0</v>
      </c>
      <c r="DR90" s="111">
        <v>0</v>
      </c>
      <c r="DS90" s="111">
        <v>0</v>
      </c>
      <c r="DT90" s="275">
        <v>0</v>
      </c>
      <c r="DV90" s="272">
        <v>0</v>
      </c>
      <c r="DW90" s="111">
        <v>0</v>
      </c>
      <c r="DX90" s="111">
        <v>0</v>
      </c>
      <c r="DY90" s="275">
        <v>0</v>
      </c>
      <c r="DZ90" s="276"/>
      <c r="EA90" s="272">
        <v>0</v>
      </c>
      <c r="EB90" s="111">
        <v>0</v>
      </c>
      <c r="EC90" s="111">
        <v>0</v>
      </c>
      <c r="ED90" s="275">
        <v>0</v>
      </c>
      <c r="EF90" s="272">
        <v>0</v>
      </c>
      <c r="EG90" s="111">
        <v>0</v>
      </c>
      <c r="EH90" s="111">
        <v>0</v>
      </c>
      <c r="EI90" s="275">
        <v>0</v>
      </c>
      <c r="EJ90" s="276"/>
      <c r="EK90" s="272">
        <v>0</v>
      </c>
      <c r="EL90" s="111">
        <v>0</v>
      </c>
      <c r="EM90" s="111">
        <v>0</v>
      </c>
      <c r="EN90" s="275">
        <v>0</v>
      </c>
      <c r="EP90" s="272">
        <v>0</v>
      </c>
      <c r="EQ90" s="111">
        <v>0</v>
      </c>
      <c r="ER90" s="111">
        <v>0</v>
      </c>
      <c r="ES90" s="275">
        <v>0</v>
      </c>
      <c r="ET90" s="276"/>
      <c r="EU90" s="272">
        <v>0</v>
      </c>
      <c r="EV90" s="111">
        <v>0</v>
      </c>
      <c r="EW90" s="111">
        <v>0</v>
      </c>
      <c r="EX90" s="275">
        <v>0</v>
      </c>
      <c r="EZ90" s="272">
        <v>0</v>
      </c>
      <c r="FA90" s="111">
        <v>0</v>
      </c>
      <c r="FB90" s="111">
        <v>0</v>
      </c>
      <c r="FC90" s="275">
        <v>0</v>
      </c>
      <c r="FD90" s="276"/>
      <c r="FE90" s="272">
        <v>0</v>
      </c>
      <c r="FF90" s="111">
        <v>0</v>
      </c>
      <c r="FG90" s="111">
        <v>0</v>
      </c>
      <c r="FH90" s="275">
        <v>0</v>
      </c>
    </row>
    <row r="91" spans="1:164" s="56" customFormat="1" outlineLevel="1">
      <c r="A91" s="119">
        <v>55075</v>
      </c>
      <c r="B91" s="74">
        <v>55075</v>
      </c>
      <c r="C91" s="68"/>
      <c r="D91" s="56" t="s">
        <v>88</v>
      </c>
      <c r="F91" s="274">
        <v>0</v>
      </c>
      <c r="G91" s="211">
        <v>0</v>
      </c>
      <c r="H91" s="111">
        <v>0</v>
      </c>
      <c r="I91" s="275">
        <v>0</v>
      </c>
      <c r="J91" s="276"/>
      <c r="K91" s="274">
        <v>141.16</v>
      </c>
      <c r="L91" s="211">
        <v>0</v>
      </c>
      <c r="M91" s="111">
        <v>-141.16</v>
      </c>
      <c r="N91" s="275">
        <v>-1</v>
      </c>
      <c r="O91" s="75"/>
      <c r="P91" s="272">
        <v>0</v>
      </c>
      <c r="Q91" s="111">
        <v>0</v>
      </c>
      <c r="R91" s="111">
        <v>0</v>
      </c>
      <c r="S91" s="275">
        <v>0</v>
      </c>
      <c r="T91" s="276"/>
      <c r="U91" s="272">
        <v>0</v>
      </c>
      <c r="V91" s="111">
        <v>0</v>
      </c>
      <c r="W91" s="111">
        <v>0</v>
      </c>
      <c r="X91" s="275">
        <v>0</v>
      </c>
      <c r="Z91" s="272">
        <v>0</v>
      </c>
      <c r="AA91" s="111">
        <v>0</v>
      </c>
      <c r="AB91" s="111">
        <v>0</v>
      </c>
      <c r="AC91" s="275">
        <v>0</v>
      </c>
      <c r="AD91" s="276"/>
      <c r="AE91" s="272">
        <v>0</v>
      </c>
      <c r="AF91" s="111">
        <v>0</v>
      </c>
      <c r="AG91" s="111">
        <v>0</v>
      </c>
      <c r="AH91" s="275">
        <v>0</v>
      </c>
      <c r="AJ91" s="272">
        <v>0</v>
      </c>
      <c r="AK91" s="111">
        <v>0</v>
      </c>
      <c r="AL91" s="111">
        <v>0</v>
      </c>
      <c r="AM91" s="275">
        <v>0</v>
      </c>
      <c r="AN91" s="276"/>
      <c r="AO91" s="272">
        <v>0</v>
      </c>
      <c r="AP91" s="111">
        <v>0</v>
      </c>
      <c r="AQ91" s="111">
        <v>0</v>
      </c>
      <c r="AR91" s="275">
        <v>0</v>
      </c>
      <c r="AT91" s="272">
        <v>0</v>
      </c>
      <c r="AU91" s="111">
        <v>0</v>
      </c>
      <c r="AV91" s="111">
        <v>0</v>
      </c>
      <c r="AW91" s="275">
        <v>0</v>
      </c>
      <c r="AX91" s="276"/>
      <c r="AY91" s="272">
        <v>0</v>
      </c>
      <c r="AZ91" s="111">
        <v>0</v>
      </c>
      <c r="BA91" s="111">
        <v>0</v>
      </c>
      <c r="BB91" s="275">
        <v>0</v>
      </c>
      <c r="BD91" s="272">
        <v>0</v>
      </c>
      <c r="BE91" s="111">
        <v>0</v>
      </c>
      <c r="BF91" s="111">
        <v>0</v>
      </c>
      <c r="BG91" s="275">
        <v>0</v>
      </c>
      <c r="BH91" s="276"/>
      <c r="BI91" s="272">
        <v>0</v>
      </c>
      <c r="BJ91" s="111">
        <v>0</v>
      </c>
      <c r="BK91" s="111">
        <v>0</v>
      </c>
      <c r="BL91" s="275">
        <v>0</v>
      </c>
      <c r="BN91" s="272">
        <v>0</v>
      </c>
      <c r="BO91" s="111">
        <v>0</v>
      </c>
      <c r="BP91" s="111">
        <v>0</v>
      </c>
      <c r="BQ91" s="275">
        <v>0</v>
      </c>
      <c r="BR91" s="276"/>
      <c r="BS91" s="272">
        <v>0</v>
      </c>
      <c r="BT91" s="111">
        <v>0</v>
      </c>
      <c r="BU91" s="111">
        <v>0</v>
      </c>
      <c r="BV91" s="275">
        <v>0</v>
      </c>
      <c r="BX91" s="272">
        <v>0</v>
      </c>
      <c r="BY91" s="111">
        <v>0</v>
      </c>
      <c r="BZ91" s="111">
        <v>0</v>
      </c>
      <c r="CA91" s="275">
        <v>0</v>
      </c>
      <c r="CB91" s="276"/>
      <c r="CC91" s="272">
        <v>0</v>
      </c>
      <c r="CD91" s="111">
        <v>0</v>
      </c>
      <c r="CE91" s="111">
        <v>0</v>
      </c>
      <c r="CF91" s="275">
        <v>0</v>
      </c>
      <c r="CH91" s="272">
        <v>0</v>
      </c>
      <c r="CI91" s="111">
        <v>0</v>
      </c>
      <c r="CJ91" s="111">
        <v>0</v>
      </c>
      <c r="CK91" s="275">
        <v>0</v>
      </c>
      <c r="CL91" s="276"/>
      <c r="CM91" s="272">
        <v>0</v>
      </c>
      <c r="CN91" s="111">
        <v>0</v>
      </c>
      <c r="CO91" s="111">
        <v>0</v>
      </c>
      <c r="CP91" s="275">
        <v>0</v>
      </c>
      <c r="CR91" s="272">
        <v>0</v>
      </c>
      <c r="CS91" s="111">
        <v>0</v>
      </c>
      <c r="CT91" s="111">
        <v>0</v>
      </c>
      <c r="CU91" s="275">
        <v>0</v>
      </c>
      <c r="CV91" s="276"/>
      <c r="CW91" s="272">
        <v>0</v>
      </c>
      <c r="CX91" s="111">
        <v>0</v>
      </c>
      <c r="CY91" s="111">
        <v>0</v>
      </c>
      <c r="CZ91" s="275">
        <v>0</v>
      </c>
      <c r="DB91" s="272">
        <v>0</v>
      </c>
      <c r="DC91" s="111">
        <v>0</v>
      </c>
      <c r="DD91" s="111">
        <v>0</v>
      </c>
      <c r="DE91" s="275">
        <v>0</v>
      </c>
      <c r="DF91" s="276"/>
      <c r="DG91" s="272">
        <v>141.16</v>
      </c>
      <c r="DH91" s="111">
        <v>0</v>
      </c>
      <c r="DI91" s="111">
        <v>-141.16</v>
      </c>
      <c r="DJ91" s="275">
        <v>-1</v>
      </c>
      <c r="DL91" s="272">
        <v>0</v>
      </c>
      <c r="DM91" s="111">
        <v>0</v>
      </c>
      <c r="DN91" s="111">
        <v>0</v>
      </c>
      <c r="DO91" s="275">
        <v>0</v>
      </c>
      <c r="DP91" s="276"/>
      <c r="DQ91" s="272">
        <v>0</v>
      </c>
      <c r="DR91" s="111">
        <v>0</v>
      </c>
      <c r="DS91" s="111">
        <v>0</v>
      </c>
      <c r="DT91" s="275">
        <v>0</v>
      </c>
      <c r="DV91" s="272">
        <v>0</v>
      </c>
      <c r="DW91" s="111">
        <v>0</v>
      </c>
      <c r="DX91" s="111">
        <v>0</v>
      </c>
      <c r="DY91" s="275">
        <v>0</v>
      </c>
      <c r="DZ91" s="276"/>
      <c r="EA91" s="272">
        <v>0</v>
      </c>
      <c r="EB91" s="111">
        <v>0</v>
      </c>
      <c r="EC91" s="111">
        <v>0</v>
      </c>
      <c r="ED91" s="275">
        <v>0</v>
      </c>
      <c r="EF91" s="272">
        <v>0</v>
      </c>
      <c r="EG91" s="111">
        <v>0</v>
      </c>
      <c r="EH91" s="111">
        <v>0</v>
      </c>
      <c r="EI91" s="275">
        <v>0</v>
      </c>
      <c r="EJ91" s="276"/>
      <c r="EK91" s="272">
        <v>0</v>
      </c>
      <c r="EL91" s="111">
        <v>0</v>
      </c>
      <c r="EM91" s="111">
        <v>0</v>
      </c>
      <c r="EN91" s="275">
        <v>0</v>
      </c>
      <c r="EP91" s="272">
        <v>0</v>
      </c>
      <c r="EQ91" s="111">
        <v>0</v>
      </c>
      <c r="ER91" s="111">
        <v>0</v>
      </c>
      <c r="ES91" s="275">
        <v>0</v>
      </c>
      <c r="ET91" s="276"/>
      <c r="EU91" s="272">
        <v>0</v>
      </c>
      <c r="EV91" s="111">
        <v>0</v>
      </c>
      <c r="EW91" s="111">
        <v>0</v>
      </c>
      <c r="EX91" s="275">
        <v>0</v>
      </c>
      <c r="EZ91" s="272">
        <v>0</v>
      </c>
      <c r="FA91" s="111">
        <v>0</v>
      </c>
      <c r="FB91" s="111">
        <v>0</v>
      </c>
      <c r="FC91" s="275">
        <v>0</v>
      </c>
      <c r="FD91" s="276"/>
      <c r="FE91" s="272">
        <v>0</v>
      </c>
      <c r="FF91" s="111">
        <v>0</v>
      </c>
      <c r="FG91" s="111">
        <v>0</v>
      </c>
      <c r="FH91" s="275">
        <v>0</v>
      </c>
    </row>
    <row r="92" spans="1:164" s="56" customFormat="1" outlineLevel="1">
      <c r="A92" s="119">
        <v>55100</v>
      </c>
      <c r="B92" s="74">
        <v>55100</v>
      </c>
      <c r="C92" s="68"/>
      <c r="D92" s="56" t="s">
        <v>46</v>
      </c>
      <c r="F92" s="274">
        <v>7500</v>
      </c>
      <c r="G92" s="211">
        <v>7500</v>
      </c>
      <c r="H92" s="111">
        <v>0</v>
      </c>
      <c r="I92" s="275" t="s">
        <v>362</v>
      </c>
      <c r="J92" s="276"/>
      <c r="K92" s="274">
        <v>7348.48</v>
      </c>
      <c r="L92" s="211">
        <v>7500</v>
      </c>
      <c r="M92" s="111">
        <v>151.52000000000044</v>
      </c>
      <c r="N92" s="275">
        <v>2.0619230099285898E-2</v>
      </c>
      <c r="O92" s="75"/>
      <c r="P92" s="272">
        <v>0</v>
      </c>
      <c r="Q92" s="111">
        <v>0</v>
      </c>
      <c r="R92" s="111">
        <v>0</v>
      </c>
      <c r="S92" s="275">
        <v>0</v>
      </c>
      <c r="T92" s="276"/>
      <c r="U92" s="272">
        <v>0</v>
      </c>
      <c r="V92" s="111">
        <v>0</v>
      </c>
      <c r="W92" s="111">
        <v>0</v>
      </c>
      <c r="X92" s="275">
        <v>0</v>
      </c>
      <c r="Z92" s="272">
        <v>0</v>
      </c>
      <c r="AA92" s="111">
        <v>0</v>
      </c>
      <c r="AB92" s="111">
        <v>0</v>
      </c>
      <c r="AC92" s="275">
        <v>0</v>
      </c>
      <c r="AD92" s="276"/>
      <c r="AE92" s="272">
        <v>0</v>
      </c>
      <c r="AF92" s="111">
        <v>0</v>
      </c>
      <c r="AG92" s="111">
        <v>0</v>
      </c>
      <c r="AH92" s="275">
        <v>0</v>
      </c>
      <c r="AJ92" s="272">
        <v>0</v>
      </c>
      <c r="AK92" s="111">
        <v>0</v>
      </c>
      <c r="AL92" s="111">
        <v>0</v>
      </c>
      <c r="AM92" s="275">
        <v>0</v>
      </c>
      <c r="AN92" s="276"/>
      <c r="AO92" s="272">
        <v>0</v>
      </c>
      <c r="AP92" s="111">
        <v>0</v>
      </c>
      <c r="AQ92" s="111">
        <v>0</v>
      </c>
      <c r="AR92" s="275">
        <v>0</v>
      </c>
      <c r="AT92" s="272">
        <v>0</v>
      </c>
      <c r="AU92" s="111">
        <v>0</v>
      </c>
      <c r="AV92" s="111">
        <v>0</v>
      </c>
      <c r="AW92" s="275">
        <v>0</v>
      </c>
      <c r="AX92" s="276"/>
      <c r="AY92" s="272">
        <v>0</v>
      </c>
      <c r="AZ92" s="111">
        <v>0</v>
      </c>
      <c r="BA92" s="111">
        <v>0</v>
      </c>
      <c r="BB92" s="275">
        <v>0</v>
      </c>
      <c r="BD92" s="272">
        <v>0</v>
      </c>
      <c r="BE92" s="111">
        <v>0</v>
      </c>
      <c r="BF92" s="111">
        <v>0</v>
      </c>
      <c r="BG92" s="275">
        <v>0</v>
      </c>
      <c r="BH92" s="276"/>
      <c r="BI92" s="272">
        <v>0</v>
      </c>
      <c r="BJ92" s="111">
        <v>0</v>
      </c>
      <c r="BK92" s="111">
        <v>0</v>
      </c>
      <c r="BL92" s="275">
        <v>0</v>
      </c>
      <c r="BN92" s="272">
        <v>0</v>
      </c>
      <c r="BO92" s="111">
        <v>0</v>
      </c>
      <c r="BP92" s="111">
        <v>0</v>
      </c>
      <c r="BQ92" s="275">
        <v>0</v>
      </c>
      <c r="BR92" s="276"/>
      <c r="BS92" s="272">
        <v>0</v>
      </c>
      <c r="BT92" s="111">
        <v>0</v>
      </c>
      <c r="BU92" s="111">
        <v>0</v>
      </c>
      <c r="BV92" s="275">
        <v>0</v>
      </c>
      <c r="BX92" s="272">
        <v>0</v>
      </c>
      <c r="BY92" s="111">
        <v>0</v>
      </c>
      <c r="BZ92" s="111">
        <v>0</v>
      </c>
      <c r="CA92" s="275">
        <v>0</v>
      </c>
      <c r="CB92" s="276"/>
      <c r="CC92" s="272">
        <v>0</v>
      </c>
      <c r="CD92" s="111">
        <v>0</v>
      </c>
      <c r="CE92" s="111">
        <v>0</v>
      </c>
      <c r="CF92" s="275">
        <v>0</v>
      </c>
      <c r="CH92" s="272">
        <v>7500</v>
      </c>
      <c r="CI92" s="111">
        <v>7500</v>
      </c>
      <c r="CJ92" s="111">
        <v>0</v>
      </c>
      <c r="CK92" s="275" t="s">
        <v>362</v>
      </c>
      <c r="CL92" s="276"/>
      <c r="CM92" s="272">
        <v>7348.48</v>
      </c>
      <c r="CN92" s="111">
        <v>7500</v>
      </c>
      <c r="CO92" s="111">
        <v>151.52000000000044</v>
      </c>
      <c r="CP92" s="275">
        <v>2.0619230099285898E-2</v>
      </c>
      <c r="CR92" s="272">
        <v>0</v>
      </c>
      <c r="CS92" s="111">
        <v>0</v>
      </c>
      <c r="CT92" s="111">
        <v>0</v>
      </c>
      <c r="CU92" s="275">
        <v>0</v>
      </c>
      <c r="CV92" s="276"/>
      <c r="CW92" s="272">
        <v>0</v>
      </c>
      <c r="CX92" s="111">
        <v>0</v>
      </c>
      <c r="CY92" s="111">
        <v>0</v>
      </c>
      <c r="CZ92" s="275">
        <v>0</v>
      </c>
      <c r="DB92" s="272">
        <v>0</v>
      </c>
      <c r="DC92" s="111">
        <v>0</v>
      </c>
      <c r="DD92" s="111">
        <v>0</v>
      </c>
      <c r="DE92" s="275">
        <v>0</v>
      </c>
      <c r="DF92" s="276"/>
      <c r="DG92" s="272">
        <v>0</v>
      </c>
      <c r="DH92" s="111">
        <v>0</v>
      </c>
      <c r="DI92" s="111">
        <v>0</v>
      </c>
      <c r="DJ92" s="275">
        <v>0</v>
      </c>
      <c r="DL92" s="272">
        <v>0</v>
      </c>
      <c r="DM92" s="111">
        <v>0</v>
      </c>
      <c r="DN92" s="111">
        <v>0</v>
      </c>
      <c r="DO92" s="275">
        <v>0</v>
      </c>
      <c r="DP92" s="276"/>
      <c r="DQ92" s="272">
        <v>0</v>
      </c>
      <c r="DR92" s="111">
        <v>0</v>
      </c>
      <c r="DS92" s="111">
        <v>0</v>
      </c>
      <c r="DT92" s="275">
        <v>0</v>
      </c>
      <c r="DV92" s="272">
        <v>0</v>
      </c>
      <c r="DW92" s="111">
        <v>0</v>
      </c>
      <c r="DX92" s="111">
        <v>0</v>
      </c>
      <c r="DY92" s="275">
        <v>0</v>
      </c>
      <c r="DZ92" s="276"/>
      <c r="EA92" s="272">
        <v>0</v>
      </c>
      <c r="EB92" s="111">
        <v>0</v>
      </c>
      <c r="EC92" s="111">
        <v>0</v>
      </c>
      <c r="ED92" s="275">
        <v>0</v>
      </c>
      <c r="EF92" s="272">
        <v>0</v>
      </c>
      <c r="EG92" s="111">
        <v>0</v>
      </c>
      <c r="EH92" s="111">
        <v>0</v>
      </c>
      <c r="EI92" s="275">
        <v>0</v>
      </c>
      <c r="EJ92" s="276"/>
      <c r="EK92" s="272">
        <v>0</v>
      </c>
      <c r="EL92" s="111">
        <v>0</v>
      </c>
      <c r="EM92" s="111">
        <v>0</v>
      </c>
      <c r="EN92" s="275">
        <v>0</v>
      </c>
      <c r="EP92" s="272">
        <v>0</v>
      </c>
      <c r="EQ92" s="111">
        <v>0</v>
      </c>
      <c r="ER92" s="111">
        <v>0</v>
      </c>
      <c r="ES92" s="275">
        <v>0</v>
      </c>
      <c r="ET92" s="276"/>
      <c r="EU92" s="272">
        <v>0</v>
      </c>
      <c r="EV92" s="111">
        <v>0</v>
      </c>
      <c r="EW92" s="111">
        <v>0</v>
      </c>
      <c r="EX92" s="275">
        <v>0</v>
      </c>
      <c r="EZ92" s="272">
        <v>0</v>
      </c>
      <c r="FA92" s="111">
        <v>0</v>
      </c>
      <c r="FB92" s="111">
        <v>0</v>
      </c>
      <c r="FC92" s="275">
        <v>0</v>
      </c>
      <c r="FD92" s="276"/>
      <c r="FE92" s="272">
        <v>0</v>
      </c>
      <c r="FF92" s="111">
        <v>0</v>
      </c>
      <c r="FG92" s="111">
        <v>0</v>
      </c>
      <c r="FH92" s="275">
        <v>0</v>
      </c>
    </row>
    <row r="93" spans="1:164" s="56" customFormat="1" outlineLevel="1">
      <c r="A93" s="119">
        <v>55400</v>
      </c>
      <c r="B93" s="74">
        <v>55400</v>
      </c>
      <c r="C93" s="68"/>
      <c r="D93" s="56" t="s">
        <v>89</v>
      </c>
      <c r="F93" s="274">
        <v>139089.16</v>
      </c>
      <c r="G93" s="211">
        <v>691037</v>
      </c>
      <c r="H93" s="111">
        <v>551947.84</v>
      </c>
      <c r="I93" s="275">
        <v>3.9683023464948666</v>
      </c>
      <c r="J93" s="276"/>
      <c r="K93" s="274">
        <v>115409.3</v>
      </c>
      <c r="L93" s="211">
        <v>691037</v>
      </c>
      <c r="M93" s="111">
        <v>575627.69999999995</v>
      </c>
      <c r="N93" s="275">
        <v>4.9877063633519994</v>
      </c>
      <c r="O93" s="75"/>
      <c r="P93" s="272">
        <v>2314.1600000000003</v>
      </c>
      <c r="Q93" s="111">
        <v>2460</v>
      </c>
      <c r="R93" s="111">
        <v>145.83999999999969</v>
      </c>
      <c r="S93" s="275">
        <v>6.3020707297680223E-2</v>
      </c>
      <c r="T93" s="276"/>
      <c r="U93" s="272">
        <v>2123.7599999999998</v>
      </c>
      <c r="V93" s="111">
        <v>2460</v>
      </c>
      <c r="W93" s="111">
        <v>336.24000000000024</v>
      </c>
      <c r="X93" s="275">
        <v>0.15832297434738402</v>
      </c>
      <c r="Z93" s="272">
        <v>6600</v>
      </c>
      <c r="AA93" s="111">
        <v>4632</v>
      </c>
      <c r="AB93" s="111">
        <v>-1968</v>
      </c>
      <c r="AC93" s="275">
        <v>-0.29818181818181816</v>
      </c>
      <c r="AD93" s="276"/>
      <c r="AE93" s="272">
        <v>1650</v>
      </c>
      <c r="AF93" s="111">
        <v>4632</v>
      </c>
      <c r="AG93" s="111">
        <v>2982</v>
      </c>
      <c r="AH93" s="275">
        <v>1.8072727272727274</v>
      </c>
      <c r="AJ93" s="272">
        <v>0</v>
      </c>
      <c r="AK93" s="111">
        <v>0</v>
      </c>
      <c r="AL93" s="111">
        <v>0</v>
      </c>
      <c r="AM93" s="275">
        <v>0</v>
      </c>
      <c r="AN93" s="276"/>
      <c r="AO93" s="272">
        <v>0</v>
      </c>
      <c r="AP93" s="111">
        <v>0</v>
      </c>
      <c r="AQ93" s="111">
        <v>0</v>
      </c>
      <c r="AR93" s="275">
        <v>0</v>
      </c>
      <c r="AT93" s="272">
        <v>0</v>
      </c>
      <c r="AU93" s="111">
        <v>0</v>
      </c>
      <c r="AV93" s="111">
        <v>0</v>
      </c>
      <c r="AW93" s="275">
        <v>0</v>
      </c>
      <c r="AX93" s="276"/>
      <c r="AY93" s="272">
        <v>0</v>
      </c>
      <c r="AZ93" s="111">
        <v>0</v>
      </c>
      <c r="BA93" s="111">
        <v>0</v>
      </c>
      <c r="BB93" s="275">
        <v>0</v>
      </c>
      <c r="BD93" s="272">
        <v>36000</v>
      </c>
      <c r="BE93" s="111">
        <v>0</v>
      </c>
      <c r="BF93" s="111">
        <v>-36000</v>
      </c>
      <c r="BG93" s="275">
        <v>-1</v>
      </c>
      <c r="BH93" s="276"/>
      <c r="BI93" s="272">
        <v>12000</v>
      </c>
      <c r="BJ93" s="111">
        <v>0</v>
      </c>
      <c r="BK93" s="111">
        <v>-12000</v>
      </c>
      <c r="BL93" s="275">
        <v>-1</v>
      </c>
      <c r="BN93" s="272">
        <v>0</v>
      </c>
      <c r="BO93" s="111">
        <v>0</v>
      </c>
      <c r="BP93" s="111">
        <v>0</v>
      </c>
      <c r="BQ93" s="275">
        <v>0</v>
      </c>
      <c r="BR93" s="276"/>
      <c r="BS93" s="272">
        <v>0</v>
      </c>
      <c r="BT93" s="111">
        <v>0</v>
      </c>
      <c r="BU93" s="111">
        <v>0</v>
      </c>
      <c r="BV93" s="275">
        <v>0</v>
      </c>
      <c r="BX93" s="272">
        <v>6000</v>
      </c>
      <c r="BY93" s="111">
        <v>0</v>
      </c>
      <c r="BZ93" s="111">
        <v>-6000</v>
      </c>
      <c r="CA93" s="275">
        <v>-1</v>
      </c>
      <c r="CB93" s="276"/>
      <c r="CC93" s="272">
        <v>7162.72</v>
      </c>
      <c r="CD93" s="111">
        <v>0</v>
      </c>
      <c r="CE93" s="111">
        <v>-7162.72</v>
      </c>
      <c r="CF93" s="275">
        <v>-1</v>
      </c>
      <c r="CH93" s="272">
        <v>0</v>
      </c>
      <c r="CI93" s="111">
        <v>0</v>
      </c>
      <c r="CJ93" s="111">
        <v>0</v>
      </c>
      <c r="CK93" s="275">
        <v>0</v>
      </c>
      <c r="CL93" s="276"/>
      <c r="CM93" s="272">
        <v>0</v>
      </c>
      <c r="CN93" s="111">
        <v>0</v>
      </c>
      <c r="CO93" s="111">
        <v>0</v>
      </c>
      <c r="CP93" s="275">
        <v>0</v>
      </c>
      <c r="CR93" s="272">
        <v>275</v>
      </c>
      <c r="CS93" s="111">
        <v>300</v>
      </c>
      <c r="CT93" s="111">
        <v>25</v>
      </c>
      <c r="CU93" s="275">
        <v>9.0909090909090912E-2</v>
      </c>
      <c r="CV93" s="276"/>
      <c r="CW93" s="272">
        <v>219</v>
      </c>
      <c r="CX93" s="111">
        <v>300</v>
      </c>
      <c r="CY93" s="111">
        <v>81</v>
      </c>
      <c r="CZ93" s="275">
        <v>0.36986301369863012</v>
      </c>
      <c r="DB93" s="272">
        <v>87900</v>
      </c>
      <c r="DC93" s="111">
        <v>95645</v>
      </c>
      <c r="DD93" s="111">
        <v>7745</v>
      </c>
      <c r="DE93" s="275">
        <v>8.8111490329920369E-2</v>
      </c>
      <c r="DF93" s="276"/>
      <c r="DG93" s="272">
        <v>92253.82</v>
      </c>
      <c r="DH93" s="111">
        <v>95645</v>
      </c>
      <c r="DI93" s="111">
        <v>3391.179999999993</v>
      </c>
      <c r="DJ93" s="275">
        <v>3.6759236636488252E-2</v>
      </c>
      <c r="DL93" s="272">
        <v>0</v>
      </c>
      <c r="DM93" s="111">
        <v>588000</v>
      </c>
      <c r="DN93" s="111">
        <v>588000</v>
      </c>
      <c r="DO93" s="275" t="s">
        <v>363</v>
      </c>
      <c r="DP93" s="276"/>
      <c r="DQ93" s="272">
        <v>0</v>
      </c>
      <c r="DR93" s="111">
        <v>588000</v>
      </c>
      <c r="DS93" s="111">
        <v>588000</v>
      </c>
      <c r="DT93" s="275" t="s">
        <v>363</v>
      </c>
      <c r="DV93" s="272">
        <v>0</v>
      </c>
      <c r="DW93" s="111">
        <v>0</v>
      </c>
      <c r="DX93" s="111">
        <v>0</v>
      </c>
      <c r="DY93" s="275">
        <v>0</v>
      </c>
      <c r="DZ93" s="276"/>
      <c r="EA93" s="272">
        <v>0</v>
      </c>
      <c r="EB93" s="111">
        <v>0</v>
      </c>
      <c r="EC93" s="111">
        <v>0</v>
      </c>
      <c r="ED93" s="275">
        <v>0</v>
      </c>
      <c r="EF93" s="272">
        <v>0</v>
      </c>
      <c r="EG93" s="111">
        <v>0</v>
      </c>
      <c r="EH93" s="111">
        <v>0</v>
      </c>
      <c r="EI93" s="275">
        <v>0</v>
      </c>
      <c r="EJ93" s="276"/>
      <c r="EK93" s="272">
        <v>0</v>
      </c>
      <c r="EL93" s="111">
        <v>0</v>
      </c>
      <c r="EM93" s="111">
        <v>0</v>
      </c>
      <c r="EN93" s="275">
        <v>0</v>
      </c>
      <c r="EP93" s="272">
        <v>0</v>
      </c>
      <c r="EQ93" s="111">
        <v>0</v>
      </c>
      <c r="ER93" s="111">
        <v>0</v>
      </c>
      <c r="ES93" s="275">
        <v>0</v>
      </c>
      <c r="ET93" s="276"/>
      <c r="EU93" s="272">
        <v>0</v>
      </c>
      <c r="EV93" s="111">
        <v>0</v>
      </c>
      <c r="EW93" s="111">
        <v>0</v>
      </c>
      <c r="EX93" s="275">
        <v>0</v>
      </c>
      <c r="EZ93" s="272">
        <v>0</v>
      </c>
      <c r="FA93" s="111">
        <v>0</v>
      </c>
      <c r="FB93" s="111">
        <v>0</v>
      </c>
      <c r="FC93" s="275">
        <v>0</v>
      </c>
      <c r="FD93" s="276"/>
      <c r="FE93" s="272">
        <v>0</v>
      </c>
      <c r="FF93" s="111">
        <v>0</v>
      </c>
      <c r="FG93" s="111">
        <v>0</v>
      </c>
      <c r="FH93" s="275">
        <v>0</v>
      </c>
    </row>
    <row r="94" spans="1:164" s="56" customFormat="1" outlineLevel="1">
      <c r="A94" s="119">
        <v>55450</v>
      </c>
      <c r="B94" s="74">
        <v>55450</v>
      </c>
      <c r="C94" s="68"/>
      <c r="D94" s="56" t="s">
        <v>47</v>
      </c>
      <c r="F94" s="274">
        <v>19000</v>
      </c>
      <c r="G94" s="211">
        <v>1000</v>
      </c>
      <c r="H94" s="111">
        <v>-18000</v>
      </c>
      <c r="I94" s="275">
        <v>-0.94736842105263153</v>
      </c>
      <c r="J94" s="276"/>
      <c r="K94" s="274">
        <v>4749</v>
      </c>
      <c r="L94" s="211">
        <v>1000</v>
      </c>
      <c r="M94" s="111">
        <v>-3749</v>
      </c>
      <c r="N94" s="275">
        <v>-0.78942935354811539</v>
      </c>
      <c r="O94" s="75"/>
      <c r="P94" s="272">
        <v>0</v>
      </c>
      <c r="Q94" s="111">
        <v>0</v>
      </c>
      <c r="R94" s="111">
        <v>0</v>
      </c>
      <c r="S94" s="275">
        <v>0</v>
      </c>
      <c r="T94" s="276"/>
      <c r="U94" s="272">
        <v>0</v>
      </c>
      <c r="V94" s="111">
        <v>0</v>
      </c>
      <c r="W94" s="111">
        <v>0</v>
      </c>
      <c r="X94" s="275">
        <v>0</v>
      </c>
      <c r="Z94" s="272">
        <v>0</v>
      </c>
      <c r="AA94" s="111">
        <v>0</v>
      </c>
      <c r="AB94" s="111">
        <v>0</v>
      </c>
      <c r="AC94" s="275">
        <v>0</v>
      </c>
      <c r="AD94" s="276"/>
      <c r="AE94" s="272">
        <v>0</v>
      </c>
      <c r="AF94" s="111">
        <v>0</v>
      </c>
      <c r="AG94" s="111">
        <v>0</v>
      </c>
      <c r="AH94" s="275">
        <v>0</v>
      </c>
      <c r="AJ94" s="272">
        <v>0</v>
      </c>
      <c r="AK94" s="111">
        <v>0</v>
      </c>
      <c r="AL94" s="111">
        <v>0</v>
      </c>
      <c r="AM94" s="275">
        <v>0</v>
      </c>
      <c r="AN94" s="276"/>
      <c r="AO94" s="272">
        <v>0</v>
      </c>
      <c r="AP94" s="111">
        <v>0</v>
      </c>
      <c r="AQ94" s="111">
        <v>0</v>
      </c>
      <c r="AR94" s="275">
        <v>0</v>
      </c>
      <c r="AT94" s="272">
        <v>0</v>
      </c>
      <c r="AU94" s="111">
        <v>0</v>
      </c>
      <c r="AV94" s="111">
        <v>0</v>
      </c>
      <c r="AW94" s="275">
        <v>0</v>
      </c>
      <c r="AX94" s="276"/>
      <c r="AY94" s="272">
        <v>0</v>
      </c>
      <c r="AZ94" s="111">
        <v>0</v>
      </c>
      <c r="BA94" s="111">
        <v>0</v>
      </c>
      <c r="BB94" s="275">
        <v>0</v>
      </c>
      <c r="BD94" s="272">
        <v>0</v>
      </c>
      <c r="BE94" s="111">
        <v>0</v>
      </c>
      <c r="BF94" s="111">
        <v>0</v>
      </c>
      <c r="BG94" s="275">
        <v>0</v>
      </c>
      <c r="BH94" s="276"/>
      <c r="BI94" s="272">
        <v>0</v>
      </c>
      <c r="BJ94" s="111">
        <v>0</v>
      </c>
      <c r="BK94" s="111">
        <v>0</v>
      </c>
      <c r="BL94" s="275">
        <v>0</v>
      </c>
      <c r="BN94" s="272">
        <v>0</v>
      </c>
      <c r="BO94" s="111">
        <v>0</v>
      </c>
      <c r="BP94" s="111">
        <v>0</v>
      </c>
      <c r="BQ94" s="275">
        <v>0</v>
      </c>
      <c r="BR94" s="276"/>
      <c r="BS94" s="272">
        <v>0</v>
      </c>
      <c r="BT94" s="111">
        <v>0</v>
      </c>
      <c r="BU94" s="111">
        <v>0</v>
      </c>
      <c r="BV94" s="275">
        <v>0</v>
      </c>
      <c r="BX94" s="272">
        <v>1000</v>
      </c>
      <c r="BY94" s="111">
        <v>1000</v>
      </c>
      <c r="BZ94" s="111">
        <v>0</v>
      </c>
      <c r="CA94" s="275" t="s">
        <v>362</v>
      </c>
      <c r="CB94" s="276"/>
      <c r="CC94" s="272">
        <v>249</v>
      </c>
      <c r="CD94" s="111">
        <v>1000</v>
      </c>
      <c r="CE94" s="111">
        <v>751</v>
      </c>
      <c r="CF94" s="275">
        <v>3.0160642570281126</v>
      </c>
      <c r="CH94" s="272">
        <v>0</v>
      </c>
      <c r="CI94" s="111">
        <v>0</v>
      </c>
      <c r="CJ94" s="111">
        <v>0</v>
      </c>
      <c r="CK94" s="275">
        <v>0</v>
      </c>
      <c r="CL94" s="276"/>
      <c r="CM94" s="272">
        <v>0</v>
      </c>
      <c r="CN94" s="111">
        <v>0</v>
      </c>
      <c r="CO94" s="111">
        <v>0</v>
      </c>
      <c r="CP94" s="275">
        <v>0</v>
      </c>
      <c r="CR94" s="272">
        <v>0</v>
      </c>
      <c r="CS94" s="111">
        <v>0</v>
      </c>
      <c r="CT94" s="111">
        <v>0</v>
      </c>
      <c r="CU94" s="275">
        <v>0</v>
      </c>
      <c r="CV94" s="276"/>
      <c r="CW94" s="272">
        <v>0</v>
      </c>
      <c r="CX94" s="111">
        <v>0</v>
      </c>
      <c r="CY94" s="111">
        <v>0</v>
      </c>
      <c r="CZ94" s="275">
        <v>0</v>
      </c>
      <c r="DB94" s="272">
        <v>18000</v>
      </c>
      <c r="DC94" s="111">
        <v>0</v>
      </c>
      <c r="DD94" s="111">
        <v>-18000</v>
      </c>
      <c r="DE94" s="275">
        <v>-1</v>
      </c>
      <c r="DF94" s="276"/>
      <c r="DG94" s="272">
        <v>4500</v>
      </c>
      <c r="DH94" s="111">
        <v>0</v>
      </c>
      <c r="DI94" s="111">
        <v>-4500</v>
      </c>
      <c r="DJ94" s="275">
        <v>-1</v>
      </c>
      <c r="DL94" s="272">
        <v>0</v>
      </c>
      <c r="DM94" s="111">
        <v>0</v>
      </c>
      <c r="DN94" s="111">
        <v>0</v>
      </c>
      <c r="DO94" s="275">
        <v>0</v>
      </c>
      <c r="DP94" s="276"/>
      <c r="DQ94" s="272">
        <v>0</v>
      </c>
      <c r="DR94" s="111">
        <v>0</v>
      </c>
      <c r="DS94" s="111">
        <v>0</v>
      </c>
      <c r="DT94" s="275">
        <v>0</v>
      </c>
      <c r="DV94" s="272">
        <v>0</v>
      </c>
      <c r="DW94" s="111">
        <v>0</v>
      </c>
      <c r="DX94" s="111">
        <v>0</v>
      </c>
      <c r="DY94" s="275">
        <v>0</v>
      </c>
      <c r="DZ94" s="276"/>
      <c r="EA94" s="272">
        <v>0</v>
      </c>
      <c r="EB94" s="111">
        <v>0</v>
      </c>
      <c r="EC94" s="111">
        <v>0</v>
      </c>
      <c r="ED94" s="275">
        <v>0</v>
      </c>
      <c r="EF94" s="272">
        <v>0</v>
      </c>
      <c r="EG94" s="111">
        <v>0</v>
      </c>
      <c r="EH94" s="111">
        <v>0</v>
      </c>
      <c r="EI94" s="275">
        <v>0</v>
      </c>
      <c r="EJ94" s="276"/>
      <c r="EK94" s="272">
        <v>0</v>
      </c>
      <c r="EL94" s="111">
        <v>0</v>
      </c>
      <c r="EM94" s="111">
        <v>0</v>
      </c>
      <c r="EN94" s="275">
        <v>0</v>
      </c>
      <c r="EP94" s="272">
        <v>0</v>
      </c>
      <c r="EQ94" s="111">
        <v>0</v>
      </c>
      <c r="ER94" s="111">
        <v>0</v>
      </c>
      <c r="ES94" s="275">
        <v>0</v>
      </c>
      <c r="ET94" s="276"/>
      <c r="EU94" s="272">
        <v>0</v>
      </c>
      <c r="EV94" s="111">
        <v>0</v>
      </c>
      <c r="EW94" s="111">
        <v>0</v>
      </c>
      <c r="EX94" s="275">
        <v>0</v>
      </c>
      <c r="EZ94" s="272">
        <v>0</v>
      </c>
      <c r="FA94" s="111">
        <v>0</v>
      </c>
      <c r="FB94" s="111">
        <v>0</v>
      </c>
      <c r="FC94" s="275">
        <v>0</v>
      </c>
      <c r="FD94" s="276"/>
      <c r="FE94" s="272">
        <v>0</v>
      </c>
      <c r="FF94" s="111">
        <v>0</v>
      </c>
      <c r="FG94" s="111">
        <v>0</v>
      </c>
      <c r="FH94" s="275">
        <v>0</v>
      </c>
    </row>
    <row r="95" spans="1:164" s="56" customFormat="1" outlineLevel="1">
      <c r="A95" s="119">
        <v>55500</v>
      </c>
      <c r="B95" s="74">
        <v>55500</v>
      </c>
      <c r="C95" s="68"/>
      <c r="D95" s="56" t="s">
        <v>90</v>
      </c>
      <c r="F95" s="274">
        <v>141999.96000000002</v>
      </c>
      <c r="G95" s="211">
        <v>146200</v>
      </c>
      <c r="H95" s="111">
        <v>4200.039999999979</v>
      </c>
      <c r="I95" s="275">
        <v>2.9577754810635005E-2</v>
      </c>
      <c r="J95" s="276"/>
      <c r="K95" s="274">
        <v>131276.15</v>
      </c>
      <c r="L95" s="211">
        <v>146200</v>
      </c>
      <c r="M95" s="111">
        <v>14923.850000000006</v>
      </c>
      <c r="N95" s="275">
        <v>0.11368287385027674</v>
      </c>
      <c r="O95" s="75"/>
      <c r="P95" s="272">
        <v>129999.96</v>
      </c>
      <c r="Q95" s="111">
        <v>129999.99999999999</v>
      </c>
      <c r="R95" s="111">
        <v>3.9999999979045242E-2</v>
      </c>
      <c r="S95" s="275">
        <v>3.0769240220570254E-7</v>
      </c>
      <c r="T95" s="276"/>
      <c r="U95" s="272">
        <v>122266.15</v>
      </c>
      <c r="V95" s="111">
        <v>129999.99999999999</v>
      </c>
      <c r="W95" s="111">
        <v>7733.8499999999913</v>
      </c>
      <c r="X95" s="275">
        <v>6.3254220403603054E-2</v>
      </c>
      <c r="Z95" s="272">
        <v>0</v>
      </c>
      <c r="AA95" s="111">
        <v>0</v>
      </c>
      <c r="AB95" s="111">
        <v>0</v>
      </c>
      <c r="AC95" s="275">
        <v>0</v>
      </c>
      <c r="AD95" s="276"/>
      <c r="AE95" s="272">
        <v>0</v>
      </c>
      <c r="AF95" s="111">
        <v>0</v>
      </c>
      <c r="AG95" s="111">
        <v>0</v>
      </c>
      <c r="AH95" s="275">
        <v>0</v>
      </c>
      <c r="AJ95" s="272">
        <v>0</v>
      </c>
      <c r="AK95" s="111">
        <v>1500</v>
      </c>
      <c r="AL95" s="111">
        <v>1500</v>
      </c>
      <c r="AM95" s="275" t="s">
        <v>363</v>
      </c>
      <c r="AN95" s="276"/>
      <c r="AO95" s="272">
        <v>0</v>
      </c>
      <c r="AP95" s="111">
        <v>1500</v>
      </c>
      <c r="AQ95" s="111">
        <v>1500</v>
      </c>
      <c r="AR95" s="275" t="s">
        <v>363</v>
      </c>
      <c r="AT95" s="272">
        <v>0</v>
      </c>
      <c r="AU95" s="111">
        <v>0</v>
      </c>
      <c r="AV95" s="111">
        <v>0</v>
      </c>
      <c r="AW95" s="275">
        <v>0</v>
      </c>
      <c r="AX95" s="276"/>
      <c r="AY95" s="272">
        <v>0</v>
      </c>
      <c r="AZ95" s="111">
        <v>0</v>
      </c>
      <c r="BA95" s="111">
        <v>0</v>
      </c>
      <c r="BB95" s="275">
        <v>0</v>
      </c>
      <c r="BD95" s="272">
        <v>0</v>
      </c>
      <c r="BE95" s="111">
        <v>0</v>
      </c>
      <c r="BF95" s="111">
        <v>0</v>
      </c>
      <c r="BG95" s="275">
        <v>0</v>
      </c>
      <c r="BH95" s="276"/>
      <c r="BI95" s="272">
        <v>0</v>
      </c>
      <c r="BJ95" s="111">
        <v>0</v>
      </c>
      <c r="BK95" s="111">
        <v>0</v>
      </c>
      <c r="BL95" s="275">
        <v>0</v>
      </c>
      <c r="BN95" s="272">
        <v>0</v>
      </c>
      <c r="BO95" s="111">
        <v>0</v>
      </c>
      <c r="BP95" s="111">
        <v>0</v>
      </c>
      <c r="BQ95" s="275">
        <v>0</v>
      </c>
      <c r="BR95" s="276"/>
      <c r="BS95" s="272">
        <v>0</v>
      </c>
      <c r="BT95" s="111">
        <v>0</v>
      </c>
      <c r="BU95" s="111">
        <v>0</v>
      </c>
      <c r="BV95" s="275">
        <v>0</v>
      </c>
      <c r="BX95" s="272">
        <v>0</v>
      </c>
      <c r="BY95" s="111">
        <v>0</v>
      </c>
      <c r="BZ95" s="111">
        <v>0</v>
      </c>
      <c r="CA95" s="275">
        <v>0</v>
      </c>
      <c r="CB95" s="276"/>
      <c r="CC95" s="272">
        <v>0</v>
      </c>
      <c r="CD95" s="111">
        <v>0</v>
      </c>
      <c r="CE95" s="111">
        <v>0</v>
      </c>
      <c r="CF95" s="275">
        <v>0</v>
      </c>
      <c r="CH95" s="272">
        <v>0</v>
      </c>
      <c r="CI95" s="111">
        <v>0</v>
      </c>
      <c r="CJ95" s="111">
        <v>0</v>
      </c>
      <c r="CK95" s="275">
        <v>0</v>
      </c>
      <c r="CL95" s="276"/>
      <c r="CM95" s="272">
        <v>0</v>
      </c>
      <c r="CN95" s="111">
        <v>0</v>
      </c>
      <c r="CO95" s="111">
        <v>0</v>
      </c>
      <c r="CP95" s="275">
        <v>0</v>
      </c>
      <c r="CR95" s="272">
        <v>12000</v>
      </c>
      <c r="CS95" s="111">
        <v>13500</v>
      </c>
      <c r="CT95" s="111">
        <v>1500</v>
      </c>
      <c r="CU95" s="275">
        <v>0.125</v>
      </c>
      <c r="CV95" s="276"/>
      <c r="CW95" s="272">
        <v>9010</v>
      </c>
      <c r="CX95" s="111">
        <v>13500</v>
      </c>
      <c r="CY95" s="111">
        <v>4490</v>
      </c>
      <c r="CZ95" s="275">
        <v>0.4983351831298557</v>
      </c>
      <c r="DB95" s="272">
        <v>0</v>
      </c>
      <c r="DC95" s="111">
        <v>0</v>
      </c>
      <c r="DD95" s="111">
        <v>0</v>
      </c>
      <c r="DE95" s="275">
        <v>0</v>
      </c>
      <c r="DF95" s="276"/>
      <c r="DG95" s="272">
        <v>0</v>
      </c>
      <c r="DH95" s="111">
        <v>0</v>
      </c>
      <c r="DI95" s="111">
        <v>0</v>
      </c>
      <c r="DJ95" s="275">
        <v>0</v>
      </c>
      <c r="DL95" s="272">
        <v>0</v>
      </c>
      <c r="DM95" s="111">
        <v>1200</v>
      </c>
      <c r="DN95" s="111">
        <v>1200</v>
      </c>
      <c r="DO95" s="275" t="s">
        <v>363</v>
      </c>
      <c r="DP95" s="276"/>
      <c r="DQ95" s="272">
        <v>0</v>
      </c>
      <c r="DR95" s="111">
        <v>1200</v>
      </c>
      <c r="DS95" s="111">
        <v>1200</v>
      </c>
      <c r="DT95" s="275" t="s">
        <v>363</v>
      </c>
      <c r="DV95" s="272">
        <v>0</v>
      </c>
      <c r="DW95" s="111">
        <v>0</v>
      </c>
      <c r="DX95" s="111">
        <v>0</v>
      </c>
      <c r="DY95" s="275">
        <v>0</v>
      </c>
      <c r="DZ95" s="276"/>
      <c r="EA95" s="272">
        <v>0</v>
      </c>
      <c r="EB95" s="111">
        <v>0</v>
      </c>
      <c r="EC95" s="111">
        <v>0</v>
      </c>
      <c r="ED95" s="275">
        <v>0</v>
      </c>
      <c r="EF95" s="272">
        <v>0</v>
      </c>
      <c r="EG95" s="111">
        <v>0</v>
      </c>
      <c r="EH95" s="111">
        <v>0</v>
      </c>
      <c r="EI95" s="275">
        <v>0</v>
      </c>
      <c r="EJ95" s="276"/>
      <c r="EK95" s="272">
        <v>0</v>
      </c>
      <c r="EL95" s="111">
        <v>0</v>
      </c>
      <c r="EM95" s="111">
        <v>0</v>
      </c>
      <c r="EN95" s="275">
        <v>0</v>
      </c>
      <c r="EP95" s="272">
        <v>0</v>
      </c>
      <c r="EQ95" s="111">
        <v>0</v>
      </c>
      <c r="ER95" s="111">
        <v>0</v>
      </c>
      <c r="ES95" s="275">
        <v>0</v>
      </c>
      <c r="ET95" s="276"/>
      <c r="EU95" s="272">
        <v>0</v>
      </c>
      <c r="EV95" s="111">
        <v>0</v>
      </c>
      <c r="EW95" s="111">
        <v>0</v>
      </c>
      <c r="EX95" s="275">
        <v>0</v>
      </c>
      <c r="EZ95" s="272">
        <v>0</v>
      </c>
      <c r="FA95" s="111">
        <v>0</v>
      </c>
      <c r="FB95" s="111">
        <v>0</v>
      </c>
      <c r="FC95" s="275">
        <v>0</v>
      </c>
      <c r="FD95" s="276"/>
      <c r="FE95" s="272">
        <v>0</v>
      </c>
      <c r="FF95" s="111">
        <v>0</v>
      </c>
      <c r="FG95" s="111">
        <v>0</v>
      </c>
      <c r="FH95" s="275">
        <v>0</v>
      </c>
    </row>
    <row r="96" spans="1:164" s="56" customFormat="1" outlineLevel="1">
      <c r="A96" s="119">
        <v>55600</v>
      </c>
      <c r="B96" s="74">
        <v>55600</v>
      </c>
      <c r="C96" s="68"/>
      <c r="D96" s="56" t="s">
        <v>141</v>
      </c>
      <c r="F96" s="274">
        <v>260300</v>
      </c>
      <c r="G96" s="211">
        <v>79650</v>
      </c>
      <c r="H96" s="111">
        <v>-180650</v>
      </c>
      <c r="I96" s="275">
        <v>-0.69400691509796386</v>
      </c>
      <c r="J96" s="276"/>
      <c r="K96" s="274">
        <v>327812.80000000005</v>
      </c>
      <c r="L96" s="211">
        <v>79650</v>
      </c>
      <c r="M96" s="111">
        <v>-248162.80000000005</v>
      </c>
      <c r="N96" s="275">
        <v>-0.75702596115831966</v>
      </c>
      <c r="O96" s="75"/>
      <c r="P96" s="272">
        <v>144000</v>
      </c>
      <c r="Q96" s="111">
        <v>0</v>
      </c>
      <c r="R96" s="111">
        <v>-144000</v>
      </c>
      <c r="S96" s="275">
        <v>-1</v>
      </c>
      <c r="T96" s="276"/>
      <c r="U96" s="272">
        <v>136223.33000000002</v>
      </c>
      <c r="V96" s="111">
        <v>0</v>
      </c>
      <c r="W96" s="111">
        <v>-136223.33000000002</v>
      </c>
      <c r="X96" s="275">
        <v>-1</v>
      </c>
      <c r="Z96" s="272">
        <v>3600</v>
      </c>
      <c r="AA96" s="111">
        <v>900</v>
      </c>
      <c r="AB96" s="111">
        <v>-2700</v>
      </c>
      <c r="AC96" s="275">
        <v>-0.75</v>
      </c>
      <c r="AD96" s="276"/>
      <c r="AE96" s="272">
        <v>675</v>
      </c>
      <c r="AF96" s="111">
        <v>900</v>
      </c>
      <c r="AG96" s="111">
        <v>225</v>
      </c>
      <c r="AH96" s="275">
        <v>0.33333333333333331</v>
      </c>
      <c r="AJ96" s="272">
        <v>0</v>
      </c>
      <c r="AK96" s="111">
        <v>5650</v>
      </c>
      <c r="AL96" s="111">
        <v>5650</v>
      </c>
      <c r="AM96" s="275" t="s">
        <v>363</v>
      </c>
      <c r="AN96" s="276"/>
      <c r="AO96" s="272">
        <v>0</v>
      </c>
      <c r="AP96" s="111">
        <v>5650</v>
      </c>
      <c r="AQ96" s="111">
        <v>5650</v>
      </c>
      <c r="AR96" s="275" t="s">
        <v>363</v>
      </c>
      <c r="AT96" s="272">
        <v>0</v>
      </c>
      <c r="AU96" s="111">
        <v>0</v>
      </c>
      <c r="AV96" s="111">
        <v>0</v>
      </c>
      <c r="AW96" s="275">
        <v>0</v>
      </c>
      <c r="AX96" s="276"/>
      <c r="AY96" s="272">
        <v>0</v>
      </c>
      <c r="AZ96" s="111">
        <v>0</v>
      </c>
      <c r="BA96" s="111">
        <v>0</v>
      </c>
      <c r="BB96" s="275">
        <v>0</v>
      </c>
      <c r="BD96" s="272">
        <v>40000</v>
      </c>
      <c r="BE96" s="111">
        <v>40000</v>
      </c>
      <c r="BF96" s="111">
        <v>0</v>
      </c>
      <c r="BG96" s="275" t="s">
        <v>362</v>
      </c>
      <c r="BH96" s="276"/>
      <c r="BI96" s="272">
        <v>72411.06</v>
      </c>
      <c r="BJ96" s="111">
        <v>40000</v>
      </c>
      <c r="BK96" s="111">
        <v>-32411.059999999998</v>
      </c>
      <c r="BL96" s="275">
        <v>-0.44759819839676424</v>
      </c>
      <c r="BN96" s="272">
        <v>300</v>
      </c>
      <c r="BO96" s="111">
        <v>0</v>
      </c>
      <c r="BP96" s="111">
        <v>-300</v>
      </c>
      <c r="BQ96" s="275">
        <v>-1</v>
      </c>
      <c r="BR96" s="276"/>
      <c r="BS96" s="272">
        <v>243</v>
      </c>
      <c r="BT96" s="111">
        <v>0</v>
      </c>
      <c r="BU96" s="111">
        <v>-243</v>
      </c>
      <c r="BV96" s="275">
        <v>-1</v>
      </c>
      <c r="BX96" s="272">
        <v>0</v>
      </c>
      <c r="BY96" s="111">
        <v>0</v>
      </c>
      <c r="BZ96" s="111">
        <v>0</v>
      </c>
      <c r="CA96" s="275">
        <v>0</v>
      </c>
      <c r="CB96" s="276"/>
      <c r="CC96" s="272">
        <v>0</v>
      </c>
      <c r="CD96" s="111">
        <v>0</v>
      </c>
      <c r="CE96" s="111">
        <v>0</v>
      </c>
      <c r="CF96" s="275">
        <v>0</v>
      </c>
      <c r="CH96" s="272">
        <v>1500</v>
      </c>
      <c r="CI96" s="111">
        <v>1500</v>
      </c>
      <c r="CJ96" s="111">
        <v>0</v>
      </c>
      <c r="CK96" s="275" t="s">
        <v>362</v>
      </c>
      <c r="CL96" s="276"/>
      <c r="CM96" s="272">
        <v>1321.1399999999999</v>
      </c>
      <c r="CN96" s="111">
        <v>1500</v>
      </c>
      <c r="CO96" s="111">
        <v>178.86000000000013</v>
      </c>
      <c r="CP96" s="275">
        <v>0.13538307825060186</v>
      </c>
      <c r="CR96" s="272">
        <v>0</v>
      </c>
      <c r="CS96" s="111">
        <v>0</v>
      </c>
      <c r="CT96" s="111">
        <v>0</v>
      </c>
      <c r="CU96" s="275">
        <v>0</v>
      </c>
      <c r="CV96" s="276"/>
      <c r="CW96" s="272">
        <v>0</v>
      </c>
      <c r="CX96" s="111">
        <v>0</v>
      </c>
      <c r="CY96" s="111">
        <v>0</v>
      </c>
      <c r="CZ96" s="275">
        <v>0</v>
      </c>
      <c r="DB96" s="272">
        <v>70900</v>
      </c>
      <c r="DC96" s="111">
        <v>0</v>
      </c>
      <c r="DD96" s="111">
        <v>-70900</v>
      </c>
      <c r="DE96" s="275">
        <v>-1</v>
      </c>
      <c r="DF96" s="276"/>
      <c r="DG96" s="272">
        <v>116939.27</v>
      </c>
      <c r="DH96" s="111">
        <v>0</v>
      </c>
      <c r="DI96" s="111">
        <v>-116939.27</v>
      </c>
      <c r="DJ96" s="275">
        <v>-1</v>
      </c>
      <c r="DL96" s="272">
        <v>0</v>
      </c>
      <c r="DM96" s="111">
        <v>31600</v>
      </c>
      <c r="DN96" s="111">
        <v>31600</v>
      </c>
      <c r="DO96" s="275" t="s">
        <v>363</v>
      </c>
      <c r="DP96" s="276"/>
      <c r="DQ96" s="272">
        <v>0</v>
      </c>
      <c r="DR96" s="111">
        <v>31600</v>
      </c>
      <c r="DS96" s="111">
        <v>31600</v>
      </c>
      <c r="DT96" s="275" t="s">
        <v>363</v>
      </c>
      <c r="DV96" s="272">
        <v>0</v>
      </c>
      <c r="DW96" s="111">
        <v>0</v>
      </c>
      <c r="DX96" s="111">
        <v>0</v>
      </c>
      <c r="DY96" s="275">
        <v>0</v>
      </c>
      <c r="DZ96" s="276"/>
      <c r="EA96" s="272">
        <v>0</v>
      </c>
      <c r="EB96" s="111">
        <v>0</v>
      </c>
      <c r="EC96" s="111">
        <v>0</v>
      </c>
      <c r="ED96" s="275">
        <v>0</v>
      </c>
      <c r="EF96" s="272">
        <v>0</v>
      </c>
      <c r="EG96" s="111">
        <v>0</v>
      </c>
      <c r="EH96" s="111">
        <v>0</v>
      </c>
      <c r="EI96" s="275">
        <v>0</v>
      </c>
      <c r="EJ96" s="276"/>
      <c r="EK96" s="272">
        <v>0</v>
      </c>
      <c r="EL96" s="111">
        <v>0</v>
      </c>
      <c r="EM96" s="111">
        <v>0</v>
      </c>
      <c r="EN96" s="275">
        <v>0</v>
      </c>
      <c r="EP96" s="272">
        <v>0</v>
      </c>
      <c r="EQ96" s="111">
        <v>0</v>
      </c>
      <c r="ER96" s="111">
        <v>0</v>
      </c>
      <c r="ES96" s="275">
        <v>0</v>
      </c>
      <c r="ET96" s="276"/>
      <c r="EU96" s="272">
        <v>0</v>
      </c>
      <c r="EV96" s="111">
        <v>0</v>
      </c>
      <c r="EW96" s="111">
        <v>0</v>
      </c>
      <c r="EX96" s="275">
        <v>0</v>
      </c>
      <c r="EZ96" s="272">
        <v>0</v>
      </c>
      <c r="FA96" s="111">
        <v>0</v>
      </c>
      <c r="FB96" s="111">
        <v>0</v>
      </c>
      <c r="FC96" s="275">
        <v>0</v>
      </c>
      <c r="FD96" s="276"/>
      <c r="FE96" s="272">
        <v>0</v>
      </c>
      <c r="FF96" s="111">
        <v>0</v>
      </c>
      <c r="FG96" s="111">
        <v>0</v>
      </c>
      <c r="FH96" s="275">
        <v>0</v>
      </c>
    </row>
    <row r="97" spans="1:164" s="56" customFormat="1" outlineLevel="1">
      <c r="A97" s="119">
        <v>55650</v>
      </c>
      <c r="B97" s="74">
        <v>55650</v>
      </c>
      <c r="C97" s="68"/>
      <c r="D97" s="56" t="s">
        <v>83</v>
      </c>
      <c r="F97" s="274">
        <v>354647.03999999998</v>
      </c>
      <c r="G97" s="211">
        <v>258498</v>
      </c>
      <c r="H97" s="111">
        <v>-96149.039999999979</v>
      </c>
      <c r="I97" s="275">
        <v>-0.27111192017843988</v>
      </c>
      <c r="J97" s="276"/>
      <c r="K97" s="274">
        <v>204910.8</v>
      </c>
      <c r="L97" s="211">
        <v>258498</v>
      </c>
      <c r="M97" s="111">
        <v>53587.200000000012</v>
      </c>
      <c r="N97" s="275">
        <v>0.26151476642519583</v>
      </c>
      <c r="O97" s="75"/>
      <c r="P97" s="272">
        <v>3100</v>
      </c>
      <c r="Q97" s="111">
        <v>1850</v>
      </c>
      <c r="R97" s="111">
        <v>-1250</v>
      </c>
      <c r="S97" s="275">
        <v>-0.40322580645161288</v>
      </c>
      <c r="T97" s="276"/>
      <c r="U97" s="272">
        <v>0</v>
      </c>
      <c r="V97" s="111">
        <v>1850</v>
      </c>
      <c r="W97" s="111">
        <v>1850</v>
      </c>
      <c r="X97" s="275" t="s">
        <v>363</v>
      </c>
      <c r="Z97" s="272">
        <v>1200</v>
      </c>
      <c r="AA97" s="111">
        <v>0</v>
      </c>
      <c r="AB97" s="111">
        <v>-1200</v>
      </c>
      <c r="AC97" s="275">
        <v>-1</v>
      </c>
      <c r="AD97" s="276"/>
      <c r="AE97" s="272">
        <v>300</v>
      </c>
      <c r="AF97" s="111">
        <v>0</v>
      </c>
      <c r="AG97" s="111">
        <v>-300</v>
      </c>
      <c r="AH97" s="275">
        <v>-1</v>
      </c>
      <c r="AJ97" s="272">
        <v>0</v>
      </c>
      <c r="AK97" s="111">
        <v>103100</v>
      </c>
      <c r="AL97" s="111">
        <v>103100</v>
      </c>
      <c r="AM97" s="275" t="s">
        <v>363</v>
      </c>
      <c r="AN97" s="276"/>
      <c r="AO97" s="272">
        <v>0</v>
      </c>
      <c r="AP97" s="111">
        <v>103100</v>
      </c>
      <c r="AQ97" s="111">
        <v>103100</v>
      </c>
      <c r="AR97" s="275" t="s">
        <v>363</v>
      </c>
      <c r="AT97" s="272">
        <v>131844</v>
      </c>
      <c r="AU97" s="111">
        <v>91750</v>
      </c>
      <c r="AV97" s="111">
        <v>-40094</v>
      </c>
      <c r="AW97" s="275">
        <v>-0.30410181729923241</v>
      </c>
      <c r="AX97" s="276"/>
      <c r="AY97" s="272">
        <v>56387.45</v>
      </c>
      <c r="AZ97" s="111">
        <v>91750</v>
      </c>
      <c r="BA97" s="111">
        <v>35362.550000000003</v>
      </c>
      <c r="BB97" s="275">
        <v>0.6271351160586266</v>
      </c>
      <c r="BD97" s="272">
        <v>56488.039999999979</v>
      </c>
      <c r="BE97" s="111">
        <v>48987.999999999985</v>
      </c>
      <c r="BF97" s="111">
        <v>-7500.0399999999936</v>
      </c>
      <c r="BG97" s="275">
        <v>-0.13277217619871387</v>
      </c>
      <c r="BH97" s="276"/>
      <c r="BI97" s="272">
        <v>69075.349999999991</v>
      </c>
      <c r="BJ97" s="111">
        <v>48987.999999999985</v>
      </c>
      <c r="BK97" s="111">
        <v>-20087.350000000006</v>
      </c>
      <c r="BL97" s="275">
        <v>-0.29080344869769037</v>
      </c>
      <c r="BN97" s="272">
        <v>0</v>
      </c>
      <c r="BO97" s="111">
        <v>0</v>
      </c>
      <c r="BP97" s="111">
        <v>0</v>
      </c>
      <c r="BQ97" s="275">
        <v>0</v>
      </c>
      <c r="BR97" s="276"/>
      <c r="BS97" s="272">
        <v>0</v>
      </c>
      <c r="BT97" s="111">
        <v>0</v>
      </c>
      <c r="BU97" s="111">
        <v>0</v>
      </c>
      <c r="BV97" s="275">
        <v>0</v>
      </c>
      <c r="BX97" s="272">
        <v>0</v>
      </c>
      <c r="BY97" s="111">
        <v>0</v>
      </c>
      <c r="BZ97" s="111">
        <v>0</v>
      </c>
      <c r="CA97" s="275">
        <v>0</v>
      </c>
      <c r="CB97" s="276"/>
      <c r="CC97" s="272">
        <v>0</v>
      </c>
      <c r="CD97" s="111">
        <v>0</v>
      </c>
      <c r="CE97" s="111">
        <v>0</v>
      </c>
      <c r="CF97" s="275">
        <v>0</v>
      </c>
      <c r="CH97" s="272">
        <v>615</v>
      </c>
      <c r="CI97" s="111">
        <v>615</v>
      </c>
      <c r="CJ97" s="111">
        <v>0</v>
      </c>
      <c r="CK97" s="275" t="s">
        <v>362</v>
      </c>
      <c r="CL97" s="276"/>
      <c r="CM97" s="272">
        <v>0</v>
      </c>
      <c r="CN97" s="111">
        <v>615</v>
      </c>
      <c r="CO97" s="111">
        <v>615</v>
      </c>
      <c r="CP97" s="275" t="s">
        <v>363</v>
      </c>
      <c r="CR97" s="272">
        <v>0</v>
      </c>
      <c r="CS97" s="111">
        <v>0</v>
      </c>
      <c r="CT97" s="111">
        <v>0</v>
      </c>
      <c r="CU97" s="275">
        <v>0</v>
      </c>
      <c r="CV97" s="276"/>
      <c r="CW97" s="272">
        <v>0</v>
      </c>
      <c r="CX97" s="111">
        <v>0</v>
      </c>
      <c r="CY97" s="111">
        <v>0</v>
      </c>
      <c r="CZ97" s="275">
        <v>0</v>
      </c>
      <c r="DB97" s="272">
        <v>161400</v>
      </c>
      <c r="DC97" s="111">
        <v>0</v>
      </c>
      <c r="DD97" s="111">
        <v>-161400</v>
      </c>
      <c r="DE97" s="275">
        <v>-1</v>
      </c>
      <c r="DF97" s="276"/>
      <c r="DG97" s="272">
        <v>79148</v>
      </c>
      <c r="DH97" s="111">
        <v>0</v>
      </c>
      <c r="DI97" s="111">
        <v>-79148</v>
      </c>
      <c r="DJ97" s="275">
        <v>-1</v>
      </c>
      <c r="DL97" s="272">
        <v>0</v>
      </c>
      <c r="DM97" s="111">
        <v>0</v>
      </c>
      <c r="DN97" s="111">
        <v>0</v>
      </c>
      <c r="DO97" s="275">
        <v>0</v>
      </c>
      <c r="DP97" s="276"/>
      <c r="DQ97" s="272">
        <v>0</v>
      </c>
      <c r="DR97" s="111">
        <v>0</v>
      </c>
      <c r="DS97" s="111">
        <v>0</v>
      </c>
      <c r="DT97" s="275">
        <v>0</v>
      </c>
      <c r="DV97" s="272">
        <v>0</v>
      </c>
      <c r="DW97" s="111">
        <v>0</v>
      </c>
      <c r="DX97" s="111">
        <v>0</v>
      </c>
      <c r="DY97" s="275">
        <v>0</v>
      </c>
      <c r="DZ97" s="276"/>
      <c r="EA97" s="272">
        <v>0</v>
      </c>
      <c r="EB97" s="111">
        <v>0</v>
      </c>
      <c r="EC97" s="111">
        <v>0</v>
      </c>
      <c r="ED97" s="275">
        <v>0</v>
      </c>
      <c r="EF97" s="272">
        <v>0</v>
      </c>
      <c r="EG97" s="111">
        <v>0</v>
      </c>
      <c r="EH97" s="111">
        <v>0</v>
      </c>
      <c r="EI97" s="275">
        <v>0</v>
      </c>
      <c r="EJ97" s="276"/>
      <c r="EK97" s="272">
        <v>0</v>
      </c>
      <c r="EL97" s="111">
        <v>0</v>
      </c>
      <c r="EM97" s="111">
        <v>0</v>
      </c>
      <c r="EN97" s="275">
        <v>0</v>
      </c>
      <c r="EP97" s="272">
        <v>0</v>
      </c>
      <c r="EQ97" s="111">
        <v>0</v>
      </c>
      <c r="ER97" s="111">
        <v>0</v>
      </c>
      <c r="ES97" s="275">
        <v>0</v>
      </c>
      <c r="ET97" s="276"/>
      <c r="EU97" s="272">
        <v>0</v>
      </c>
      <c r="EV97" s="111">
        <v>0</v>
      </c>
      <c r="EW97" s="111">
        <v>0</v>
      </c>
      <c r="EX97" s="275">
        <v>0</v>
      </c>
      <c r="EZ97" s="272">
        <v>0</v>
      </c>
      <c r="FA97" s="111">
        <v>12195</v>
      </c>
      <c r="FB97" s="111">
        <v>12195</v>
      </c>
      <c r="FC97" s="275" t="s">
        <v>363</v>
      </c>
      <c r="FD97" s="276"/>
      <c r="FE97" s="272">
        <v>0</v>
      </c>
      <c r="FF97" s="111">
        <v>12195</v>
      </c>
      <c r="FG97" s="111">
        <v>12195</v>
      </c>
      <c r="FH97" s="275" t="s">
        <v>363</v>
      </c>
    </row>
    <row r="98" spans="1:164" s="56" customFormat="1" outlineLevel="1">
      <c r="A98" s="119">
        <v>55700</v>
      </c>
      <c r="B98" s="74">
        <v>55700</v>
      </c>
      <c r="C98" s="68"/>
      <c r="D98" s="56" t="s">
        <v>84</v>
      </c>
      <c r="F98" s="274">
        <v>669460</v>
      </c>
      <c r="G98" s="211">
        <v>734915</v>
      </c>
      <c r="H98" s="111">
        <v>65455</v>
      </c>
      <c r="I98" s="275">
        <v>9.7772831834612967E-2</v>
      </c>
      <c r="J98" s="276"/>
      <c r="K98" s="274">
        <v>645538.99</v>
      </c>
      <c r="L98" s="211">
        <v>734915</v>
      </c>
      <c r="M98" s="111">
        <v>89376.010000000009</v>
      </c>
      <c r="N98" s="275">
        <v>0.13845176106248827</v>
      </c>
      <c r="O98" s="75"/>
      <c r="P98" s="272">
        <v>2648</v>
      </c>
      <c r="Q98" s="111">
        <v>2648</v>
      </c>
      <c r="R98" s="111">
        <v>0</v>
      </c>
      <c r="S98" s="275" t="s">
        <v>362</v>
      </c>
      <c r="T98" s="276"/>
      <c r="U98" s="272">
        <v>1701</v>
      </c>
      <c r="V98" s="111">
        <v>2648</v>
      </c>
      <c r="W98" s="111">
        <v>947</v>
      </c>
      <c r="X98" s="275">
        <v>0.55673133450911227</v>
      </c>
      <c r="Z98" s="272">
        <v>523812</v>
      </c>
      <c r="AA98" s="111">
        <v>692767</v>
      </c>
      <c r="AB98" s="111">
        <v>168955</v>
      </c>
      <c r="AC98" s="275">
        <v>0.32254892976869565</v>
      </c>
      <c r="AD98" s="276"/>
      <c r="AE98" s="272">
        <v>585837.99</v>
      </c>
      <c r="AF98" s="111">
        <v>692767</v>
      </c>
      <c r="AG98" s="111">
        <v>106929.01000000001</v>
      </c>
      <c r="AH98" s="275">
        <v>0.18252317505049478</v>
      </c>
      <c r="AJ98" s="272">
        <v>0</v>
      </c>
      <c r="AK98" s="111">
        <v>39500</v>
      </c>
      <c r="AL98" s="111">
        <v>39500</v>
      </c>
      <c r="AM98" s="275" t="s">
        <v>363</v>
      </c>
      <c r="AN98" s="276"/>
      <c r="AO98" s="272">
        <v>0</v>
      </c>
      <c r="AP98" s="111">
        <v>39500</v>
      </c>
      <c r="AQ98" s="111">
        <v>39500</v>
      </c>
      <c r="AR98" s="275" t="s">
        <v>363</v>
      </c>
      <c r="AT98" s="272">
        <v>0</v>
      </c>
      <c r="AU98" s="111">
        <v>0</v>
      </c>
      <c r="AV98" s="111">
        <v>0</v>
      </c>
      <c r="AW98" s="275">
        <v>0</v>
      </c>
      <c r="AX98" s="276"/>
      <c r="AY98" s="272">
        <v>0</v>
      </c>
      <c r="AZ98" s="111">
        <v>0</v>
      </c>
      <c r="BA98" s="111">
        <v>0</v>
      </c>
      <c r="BB98" s="275">
        <v>0</v>
      </c>
      <c r="BD98" s="272">
        <v>0</v>
      </c>
      <c r="BE98" s="111">
        <v>0</v>
      </c>
      <c r="BF98" s="111">
        <v>0</v>
      </c>
      <c r="BG98" s="275">
        <v>0</v>
      </c>
      <c r="BH98" s="276"/>
      <c r="BI98" s="272">
        <v>0</v>
      </c>
      <c r="BJ98" s="111">
        <v>0</v>
      </c>
      <c r="BK98" s="111">
        <v>0</v>
      </c>
      <c r="BL98" s="275">
        <v>0</v>
      </c>
      <c r="BN98" s="272">
        <v>0</v>
      </c>
      <c r="BO98" s="111">
        <v>0</v>
      </c>
      <c r="BP98" s="111">
        <v>0</v>
      </c>
      <c r="BQ98" s="275">
        <v>0</v>
      </c>
      <c r="BR98" s="276"/>
      <c r="BS98" s="272">
        <v>0</v>
      </c>
      <c r="BT98" s="111">
        <v>0</v>
      </c>
      <c r="BU98" s="111">
        <v>0</v>
      </c>
      <c r="BV98" s="275">
        <v>0</v>
      </c>
      <c r="BX98" s="272">
        <v>0</v>
      </c>
      <c r="BY98" s="111">
        <v>0</v>
      </c>
      <c r="BZ98" s="111">
        <v>0</v>
      </c>
      <c r="CA98" s="275">
        <v>0</v>
      </c>
      <c r="CB98" s="276"/>
      <c r="CC98" s="272">
        <v>0</v>
      </c>
      <c r="CD98" s="111">
        <v>0</v>
      </c>
      <c r="CE98" s="111">
        <v>0</v>
      </c>
      <c r="CF98" s="275">
        <v>0</v>
      </c>
      <c r="CH98" s="272">
        <v>0</v>
      </c>
      <c r="CI98" s="111">
        <v>0</v>
      </c>
      <c r="CJ98" s="111">
        <v>0</v>
      </c>
      <c r="CK98" s="275">
        <v>0</v>
      </c>
      <c r="CL98" s="276"/>
      <c r="CM98" s="272">
        <v>0</v>
      </c>
      <c r="CN98" s="111">
        <v>0</v>
      </c>
      <c r="CO98" s="111">
        <v>0</v>
      </c>
      <c r="CP98" s="275">
        <v>0</v>
      </c>
      <c r="CR98" s="272">
        <v>0</v>
      </c>
      <c r="CS98" s="111">
        <v>0</v>
      </c>
      <c r="CT98" s="111">
        <v>0</v>
      </c>
      <c r="CU98" s="275">
        <v>0</v>
      </c>
      <c r="CV98" s="276"/>
      <c r="CW98" s="272">
        <v>0</v>
      </c>
      <c r="CX98" s="111">
        <v>0</v>
      </c>
      <c r="CY98" s="111">
        <v>0</v>
      </c>
      <c r="CZ98" s="275">
        <v>0</v>
      </c>
      <c r="DB98" s="272">
        <v>143000</v>
      </c>
      <c r="DC98" s="111">
        <v>0</v>
      </c>
      <c r="DD98" s="111">
        <v>-143000</v>
      </c>
      <c r="DE98" s="275">
        <v>-1</v>
      </c>
      <c r="DF98" s="276"/>
      <c r="DG98" s="272">
        <v>58000</v>
      </c>
      <c r="DH98" s="111">
        <v>0</v>
      </c>
      <c r="DI98" s="111">
        <v>-58000</v>
      </c>
      <c r="DJ98" s="275">
        <v>-1</v>
      </c>
      <c r="DL98" s="272">
        <v>0</v>
      </c>
      <c r="DM98" s="111">
        <v>0</v>
      </c>
      <c r="DN98" s="111">
        <v>0</v>
      </c>
      <c r="DO98" s="275">
        <v>0</v>
      </c>
      <c r="DP98" s="276"/>
      <c r="DQ98" s="272">
        <v>0</v>
      </c>
      <c r="DR98" s="111">
        <v>0</v>
      </c>
      <c r="DS98" s="111">
        <v>0</v>
      </c>
      <c r="DT98" s="275">
        <v>0</v>
      </c>
      <c r="DV98" s="272">
        <v>0</v>
      </c>
      <c r="DW98" s="111">
        <v>0</v>
      </c>
      <c r="DX98" s="111">
        <v>0</v>
      </c>
      <c r="DY98" s="275">
        <v>0</v>
      </c>
      <c r="DZ98" s="276"/>
      <c r="EA98" s="272">
        <v>0</v>
      </c>
      <c r="EB98" s="111">
        <v>0</v>
      </c>
      <c r="EC98" s="111">
        <v>0</v>
      </c>
      <c r="ED98" s="275">
        <v>0</v>
      </c>
      <c r="EF98" s="272">
        <v>0</v>
      </c>
      <c r="EG98" s="111">
        <v>0</v>
      </c>
      <c r="EH98" s="111">
        <v>0</v>
      </c>
      <c r="EI98" s="275">
        <v>0</v>
      </c>
      <c r="EJ98" s="276"/>
      <c r="EK98" s="272">
        <v>0</v>
      </c>
      <c r="EL98" s="111">
        <v>0</v>
      </c>
      <c r="EM98" s="111">
        <v>0</v>
      </c>
      <c r="EN98" s="275">
        <v>0</v>
      </c>
      <c r="EP98" s="272">
        <v>0</v>
      </c>
      <c r="EQ98" s="111">
        <v>0</v>
      </c>
      <c r="ER98" s="111">
        <v>0</v>
      </c>
      <c r="ES98" s="275">
        <v>0</v>
      </c>
      <c r="ET98" s="276"/>
      <c r="EU98" s="272">
        <v>0</v>
      </c>
      <c r="EV98" s="111">
        <v>0</v>
      </c>
      <c r="EW98" s="111">
        <v>0</v>
      </c>
      <c r="EX98" s="275">
        <v>0</v>
      </c>
      <c r="EZ98" s="272">
        <v>0</v>
      </c>
      <c r="FA98" s="111">
        <v>0</v>
      </c>
      <c r="FB98" s="111">
        <v>0</v>
      </c>
      <c r="FC98" s="275">
        <v>0</v>
      </c>
      <c r="FD98" s="276"/>
      <c r="FE98" s="272">
        <v>0</v>
      </c>
      <c r="FF98" s="111">
        <v>0</v>
      </c>
      <c r="FG98" s="111">
        <v>0</v>
      </c>
      <c r="FH98" s="275">
        <v>0</v>
      </c>
    </row>
    <row r="99" spans="1:164" s="56" customFormat="1" outlineLevel="1">
      <c r="A99" s="119">
        <v>55800</v>
      </c>
      <c r="B99" s="74">
        <v>55800</v>
      </c>
      <c r="C99" s="68"/>
      <c r="D99" s="56" t="s">
        <v>48</v>
      </c>
      <c r="F99" s="274">
        <v>2700</v>
      </c>
      <c r="G99" s="211">
        <v>2700</v>
      </c>
      <c r="H99" s="111">
        <v>0</v>
      </c>
      <c r="I99" s="275" t="s">
        <v>362</v>
      </c>
      <c r="J99" s="276"/>
      <c r="K99" s="274">
        <v>910.6</v>
      </c>
      <c r="L99" s="211">
        <v>2700</v>
      </c>
      <c r="M99" s="111">
        <v>1789.4</v>
      </c>
      <c r="N99" s="275">
        <v>1.9650779705688557</v>
      </c>
      <c r="O99" s="75"/>
      <c r="P99" s="272">
        <v>0</v>
      </c>
      <c r="Q99" s="111">
        <v>0</v>
      </c>
      <c r="R99" s="111">
        <v>0</v>
      </c>
      <c r="S99" s="275">
        <v>0</v>
      </c>
      <c r="T99" s="276"/>
      <c r="U99" s="272">
        <v>0</v>
      </c>
      <c r="V99" s="111">
        <v>0</v>
      </c>
      <c r="W99" s="111">
        <v>0</v>
      </c>
      <c r="X99" s="275">
        <v>0</v>
      </c>
      <c r="Z99" s="272">
        <v>800</v>
      </c>
      <c r="AA99" s="111">
        <v>600</v>
      </c>
      <c r="AB99" s="111">
        <v>-200</v>
      </c>
      <c r="AC99" s="275">
        <v>-0.25</v>
      </c>
      <c r="AD99" s="276"/>
      <c r="AE99" s="272">
        <v>193.75</v>
      </c>
      <c r="AF99" s="111">
        <v>600</v>
      </c>
      <c r="AG99" s="111">
        <v>406.25</v>
      </c>
      <c r="AH99" s="275">
        <v>2.096774193548387</v>
      </c>
      <c r="AJ99" s="272">
        <v>0</v>
      </c>
      <c r="AK99" s="111">
        <v>0</v>
      </c>
      <c r="AL99" s="111">
        <v>0</v>
      </c>
      <c r="AM99" s="275">
        <v>0</v>
      </c>
      <c r="AN99" s="276"/>
      <c r="AO99" s="272">
        <v>0</v>
      </c>
      <c r="AP99" s="111">
        <v>0</v>
      </c>
      <c r="AQ99" s="111">
        <v>0</v>
      </c>
      <c r="AR99" s="275">
        <v>0</v>
      </c>
      <c r="AT99" s="272">
        <v>0</v>
      </c>
      <c r="AU99" s="111">
        <v>0</v>
      </c>
      <c r="AV99" s="111">
        <v>0</v>
      </c>
      <c r="AW99" s="275">
        <v>0</v>
      </c>
      <c r="AX99" s="276"/>
      <c r="AY99" s="272">
        <v>0</v>
      </c>
      <c r="AZ99" s="111">
        <v>0</v>
      </c>
      <c r="BA99" s="111">
        <v>0</v>
      </c>
      <c r="BB99" s="275">
        <v>0</v>
      </c>
      <c r="BD99" s="272">
        <v>1500</v>
      </c>
      <c r="BE99" s="111">
        <v>1500</v>
      </c>
      <c r="BF99" s="111">
        <v>0</v>
      </c>
      <c r="BG99" s="275" t="s">
        <v>362</v>
      </c>
      <c r="BH99" s="276"/>
      <c r="BI99" s="272">
        <v>617.85</v>
      </c>
      <c r="BJ99" s="111">
        <v>1500</v>
      </c>
      <c r="BK99" s="111">
        <v>882.15</v>
      </c>
      <c r="BL99" s="275">
        <v>1.4277737314882253</v>
      </c>
      <c r="BN99" s="272">
        <v>0</v>
      </c>
      <c r="BO99" s="111">
        <v>0</v>
      </c>
      <c r="BP99" s="111">
        <v>0</v>
      </c>
      <c r="BQ99" s="275">
        <v>0</v>
      </c>
      <c r="BR99" s="276"/>
      <c r="BS99" s="272">
        <v>0</v>
      </c>
      <c r="BT99" s="111">
        <v>0</v>
      </c>
      <c r="BU99" s="111">
        <v>0</v>
      </c>
      <c r="BV99" s="275">
        <v>0</v>
      </c>
      <c r="BX99" s="272">
        <v>400</v>
      </c>
      <c r="BY99" s="111">
        <v>600</v>
      </c>
      <c r="BZ99" s="111">
        <v>200</v>
      </c>
      <c r="CA99" s="275">
        <v>0.5</v>
      </c>
      <c r="CB99" s="276"/>
      <c r="CC99" s="272">
        <v>99</v>
      </c>
      <c r="CD99" s="111">
        <v>600</v>
      </c>
      <c r="CE99" s="111">
        <v>501</v>
      </c>
      <c r="CF99" s="275">
        <v>5.0606060606060606</v>
      </c>
      <c r="CH99" s="272">
        <v>0</v>
      </c>
      <c r="CI99" s="111">
        <v>0</v>
      </c>
      <c r="CJ99" s="111">
        <v>0</v>
      </c>
      <c r="CK99" s="275">
        <v>0</v>
      </c>
      <c r="CL99" s="276"/>
      <c r="CM99" s="272">
        <v>0</v>
      </c>
      <c r="CN99" s="111">
        <v>0</v>
      </c>
      <c r="CO99" s="111">
        <v>0</v>
      </c>
      <c r="CP99" s="275">
        <v>0</v>
      </c>
      <c r="CR99" s="272">
        <v>0</v>
      </c>
      <c r="CS99" s="111">
        <v>0</v>
      </c>
      <c r="CT99" s="111">
        <v>0</v>
      </c>
      <c r="CU99" s="275">
        <v>0</v>
      </c>
      <c r="CV99" s="276"/>
      <c r="CW99" s="272">
        <v>0</v>
      </c>
      <c r="CX99" s="111">
        <v>0</v>
      </c>
      <c r="CY99" s="111">
        <v>0</v>
      </c>
      <c r="CZ99" s="275">
        <v>0</v>
      </c>
      <c r="DB99" s="272">
        <v>0</v>
      </c>
      <c r="DC99" s="111">
        <v>0</v>
      </c>
      <c r="DD99" s="111">
        <v>0</v>
      </c>
      <c r="DE99" s="275">
        <v>0</v>
      </c>
      <c r="DF99" s="276"/>
      <c r="DG99" s="272">
        <v>0</v>
      </c>
      <c r="DH99" s="111">
        <v>0</v>
      </c>
      <c r="DI99" s="111">
        <v>0</v>
      </c>
      <c r="DJ99" s="275">
        <v>0</v>
      </c>
      <c r="DL99" s="272">
        <v>0</v>
      </c>
      <c r="DM99" s="111">
        <v>0</v>
      </c>
      <c r="DN99" s="111">
        <v>0</v>
      </c>
      <c r="DO99" s="275">
        <v>0</v>
      </c>
      <c r="DP99" s="276"/>
      <c r="DQ99" s="272">
        <v>0</v>
      </c>
      <c r="DR99" s="111">
        <v>0</v>
      </c>
      <c r="DS99" s="111">
        <v>0</v>
      </c>
      <c r="DT99" s="275">
        <v>0</v>
      </c>
      <c r="DV99" s="272">
        <v>0</v>
      </c>
      <c r="DW99" s="111">
        <v>0</v>
      </c>
      <c r="DX99" s="111">
        <v>0</v>
      </c>
      <c r="DY99" s="275">
        <v>0</v>
      </c>
      <c r="DZ99" s="276"/>
      <c r="EA99" s="272">
        <v>0</v>
      </c>
      <c r="EB99" s="111">
        <v>0</v>
      </c>
      <c r="EC99" s="111">
        <v>0</v>
      </c>
      <c r="ED99" s="275">
        <v>0</v>
      </c>
      <c r="EF99" s="272">
        <v>0</v>
      </c>
      <c r="EG99" s="111">
        <v>0</v>
      </c>
      <c r="EH99" s="111">
        <v>0</v>
      </c>
      <c r="EI99" s="275">
        <v>0</v>
      </c>
      <c r="EJ99" s="276"/>
      <c r="EK99" s="272">
        <v>0</v>
      </c>
      <c r="EL99" s="111">
        <v>0</v>
      </c>
      <c r="EM99" s="111">
        <v>0</v>
      </c>
      <c r="EN99" s="275">
        <v>0</v>
      </c>
      <c r="EP99" s="272">
        <v>0</v>
      </c>
      <c r="EQ99" s="111">
        <v>0</v>
      </c>
      <c r="ER99" s="111">
        <v>0</v>
      </c>
      <c r="ES99" s="275">
        <v>0</v>
      </c>
      <c r="ET99" s="276"/>
      <c r="EU99" s="272">
        <v>0</v>
      </c>
      <c r="EV99" s="111">
        <v>0</v>
      </c>
      <c r="EW99" s="111">
        <v>0</v>
      </c>
      <c r="EX99" s="275">
        <v>0</v>
      </c>
      <c r="EZ99" s="272">
        <v>0</v>
      </c>
      <c r="FA99" s="111">
        <v>0</v>
      </c>
      <c r="FB99" s="111">
        <v>0</v>
      </c>
      <c r="FC99" s="275">
        <v>0</v>
      </c>
      <c r="FD99" s="276"/>
      <c r="FE99" s="272">
        <v>0</v>
      </c>
      <c r="FF99" s="111">
        <v>0</v>
      </c>
      <c r="FG99" s="111">
        <v>0</v>
      </c>
      <c r="FH99" s="275">
        <v>0</v>
      </c>
    </row>
    <row r="100" spans="1:164" s="56" customFormat="1" outlineLevel="1">
      <c r="A100" s="119">
        <v>55900</v>
      </c>
      <c r="B100" s="74">
        <v>55900</v>
      </c>
      <c r="C100" s="68"/>
      <c r="D100" s="56" t="s">
        <v>142</v>
      </c>
      <c r="F100" s="274">
        <v>41035.75</v>
      </c>
      <c r="G100" s="211">
        <v>37547.5</v>
      </c>
      <c r="H100" s="111">
        <v>-3488.25</v>
      </c>
      <c r="I100" s="275">
        <v>-8.5005147950262885E-2</v>
      </c>
      <c r="J100" s="276"/>
      <c r="K100" s="274">
        <v>19207</v>
      </c>
      <c r="L100" s="211">
        <v>37547.5</v>
      </c>
      <c r="M100" s="111">
        <v>18340.5</v>
      </c>
      <c r="N100" s="275">
        <v>0.95488623939188833</v>
      </c>
      <c r="O100" s="75"/>
      <c r="P100" s="272">
        <v>4540</v>
      </c>
      <c r="Q100" s="111">
        <v>1940</v>
      </c>
      <c r="R100" s="111">
        <v>-2600</v>
      </c>
      <c r="S100" s="275">
        <v>-0.57268722466960353</v>
      </c>
      <c r="T100" s="276"/>
      <c r="U100" s="272">
        <v>2159.87</v>
      </c>
      <c r="V100" s="111">
        <v>1940</v>
      </c>
      <c r="W100" s="111">
        <v>-219.86999999999989</v>
      </c>
      <c r="X100" s="275">
        <v>-0.10179779338571299</v>
      </c>
      <c r="Z100" s="272">
        <v>4165</v>
      </c>
      <c r="AA100" s="111">
        <v>2634</v>
      </c>
      <c r="AB100" s="111">
        <v>-1531</v>
      </c>
      <c r="AC100" s="275">
        <v>-0.36758703481392557</v>
      </c>
      <c r="AD100" s="276"/>
      <c r="AE100" s="272">
        <v>1984.05</v>
      </c>
      <c r="AF100" s="111">
        <v>2634</v>
      </c>
      <c r="AG100" s="111">
        <v>649.95000000000005</v>
      </c>
      <c r="AH100" s="275">
        <v>0.32758751039540335</v>
      </c>
      <c r="AJ100" s="272">
        <v>0</v>
      </c>
      <c r="AK100" s="111">
        <v>2500</v>
      </c>
      <c r="AL100" s="111">
        <v>2500</v>
      </c>
      <c r="AM100" s="275" t="s">
        <v>363</v>
      </c>
      <c r="AN100" s="276"/>
      <c r="AO100" s="272">
        <v>0</v>
      </c>
      <c r="AP100" s="111">
        <v>2500</v>
      </c>
      <c r="AQ100" s="111">
        <v>2500</v>
      </c>
      <c r="AR100" s="275" t="s">
        <v>363</v>
      </c>
      <c r="AT100" s="272">
        <v>4615</v>
      </c>
      <c r="AU100" s="111">
        <v>4900</v>
      </c>
      <c r="AV100" s="111">
        <v>285</v>
      </c>
      <c r="AW100" s="275">
        <v>6.1755146262188518E-2</v>
      </c>
      <c r="AX100" s="276"/>
      <c r="AY100" s="272">
        <v>3550.46</v>
      </c>
      <c r="AZ100" s="111">
        <v>4900</v>
      </c>
      <c r="BA100" s="111">
        <v>1349.54</v>
      </c>
      <c r="BB100" s="275">
        <v>0.38010285991111009</v>
      </c>
      <c r="BD100" s="272">
        <v>2205</v>
      </c>
      <c r="BE100" s="111">
        <v>480</v>
      </c>
      <c r="BF100" s="111">
        <v>-1725</v>
      </c>
      <c r="BG100" s="275">
        <v>-0.78231292517006801</v>
      </c>
      <c r="BH100" s="276"/>
      <c r="BI100" s="272">
        <v>1461.83</v>
      </c>
      <c r="BJ100" s="111">
        <v>480</v>
      </c>
      <c r="BK100" s="111">
        <v>-981.82999999999993</v>
      </c>
      <c r="BL100" s="275">
        <v>-0.67164444566057613</v>
      </c>
      <c r="BN100" s="272">
        <v>250</v>
      </c>
      <c r="BO100" s="111">
        <v>0</v>
      </c>
      <c r="BP100" s="111">
        <v>-250</v>
      </c>
      <c r="BQ100" s="275">
        <v>-1</v>
      </c>
      <c r="BR100" s="276"/>
      <c r="BS100" s="272">
        <v>345</v>
      </c>
      <c r="BT100" s="111">
        <v>0</v>
      </c>
      <c r="BU100" s="111">
        <v>-345</v>
      </c>
      <c r="BV100" s="275">
        <v>-1</v>
      </c>
      <c r="BX100" s="272">
        <v>3030.75</v>
      </c>
      <c r="BY100" s="111">
        <v>6230</v>
      </c>
      <c r="BZ100" s="111">
        <v>3199.25</v>
      </c>
      <c r="CA100" s="275">
        <v>1.0555967994720779</v>
      </c>
      <c r="CB100" s="276"/>
      <c r="CC100" s="272">
        <v>1447.98</v>
      </c>
      <c r="CD100" s="111">
        <v>6230</v>
      </c>
      <c r="CE100" s="111">
        <v>4782.0200000000004</v>
      </c>
      <c r="CF100" s="275">
        <v>3.3025456152709296</v>
      </c>
      <c r="CH100" s="272">
        <v>1050</v>
      </c>
      <c r="CI100" s="111">
        <v>1798.5</v>
      </c>
      <c r="CJ100" s="111">
        <v>748.5</v>
      </c>
      <c r="CK100" s="275">
        <v>0.71285714285714286</v>
      </c>
      <c r="CL100" s="276"/>
      <c r="CM100" s="272">
        <v>1783.5</v>
      </c>
      <c r="CN100" s="111">
        <v>1798.5</v>
      </c>
      <c r="CO100" s="111">
        <v>15</v>
      </c>
      <c r="CP100" s="275">
        <v>8.4104289318755257E-3</v>
      </c>
      <c r="CR100" s="272">
        <v>2500</v>
      </c>
      <c r="CS100" s="111">
        <v>3220</v>
      </c>
      <c r="CT100" s="111">
        <v>720</v>
      </c>
      <c r="CU100" s="275">
        <v>0.28799999999999998</v>
      </c>
      <c r="CV100" s="276"/>
      <c r="CW100" s="272">
        <v>1146.99</v>
      </c>
      <c r="CX100" s="111">
        <v>3220</v>
      </c>
      <c r="CY100" s="111">
        <v>2073.0100000000002</v>
      </c>
      <c r="CZ100" s="275">
        <v>1.8073479280551707</v>
      </c>
      <c r="DB100" s="272">
        <v>2800</v>
      </c>
      <c r="DC100" s="111">
        <v>1700</v>
      </c>
      <c r="DD100" s="111">
        <v>-1100</v>
      </c>
      <c r="DE100" s="275">
        <v>-0.39285714285714285</v>
      </c>
      <c r="DF100" s="276"/>
      <c r="DG100" s="272">
        <v>1499.82</v>
      </c>
      <c r="DH100" s="111">
        <v>1700</v>
      </c>
      <c r="DI100" s="111">
        <v>200.18000000000006</v>
      </c>
      <c r="DJ100" s="275">
        <v>0.13346934965529203</v>
      </c>
      <c r="DL100" s="272">
        <v>0</v>
      </c>
      <c r="DM100" s="111">
        <v>2270</v>
      </c>
      <c r="DN100" s="111">
        <v>2270</v>
      </c>
      <c r="DO100" s="275" t="s">
        <v>363</v>
      </c>
      <c r="DP100" s="276"/>
      <c r="DQ100" s="272">
        <v>0</v>
      </c>
      <c r="DR100" s="111">
        <v>2270</v>
      </c>
      <c r="DS100" s="111">
        <v>2270</v>
      </c>
      <c r="DT100" s="275" t="s">
        <v>363</v>
      </c>
      <c r="DV100" s="272">
        <v>4080</v>
      </c>
      <c r="DW100" s="111">
        <v>0</v>
      </c>
      <c r="DX100" s="111">
        <v>-4080</v>
      </c>
      <c r="DY100" s="275">
        <v>-1</v>
      </c>
      <c r="DZ100" s="276"/>
      <c r="EA100" s="272">
        <v>800.5</v>
      </c>
      <c r="EB100" s="111">
        <v>0</v>
      </c>
      <c r="EC100" s="111">
        <v>-800.5</v>
      </c>
      <c r="ED100" s="275">
        <v>-1</v>
      </c>
      <c r="EF100" s="272">
        <v>11800</v>
      </c>
      <c r="EG100" s="111">
        <v>8225</v>
      </c>
      <c r="EH100" s="111">
        <v>-3575</v>
      </c>
      <c r="EI100" s="275">
        <v>-0.30296610169491528</v>
      </c>
      <c r="EJ100" s="276"/>
      <c r="EK100" s="272">
        <v>3027</v>
      </c>
      <c r="EL100" s="111">
        <v>8225</v>
      </c>
      <c r="EM100" s="111">
        <v>5198</v>
      </c>
      <c r="EN100" s="275">
        <v>1.7172117608192929</v>
      </c>
      <c r="EP100" s="272">
        <v>0</v>
      </c>
      <c r="EQ100" s="111">
        <v>0</v>
      </c>
      <c r="ER100" s="111">
        <v>0</v>
      </c>
      <c r="ES100" s="275">
        <v>0</v>
      </c>
      <c r="ET100" s="276"/>
      <c r="EU100" s="272">
        <v>0</v>
      </c>
      <c r="EV100" s="111">
        <v>0</v>
      </c>
      <c r="EW100" s="111">
        <v>0</v>
      </c>
      <c r="EX100" s="275">
        <v>0</v>
      </c>
      <c r="EZ100" s="272">
        <v>0</v>
      </c>
      <c r="FA100" s="111">
        <v>1650</v>
      </c>
      <c r="FB100" s="111">
        <v>1650</v>
      </c>
      <c r="FC100" s="275" t="s">
        <v>363</v>
      </c>
      <c r="FD100" s="276"/>
      <c r="FE100" s="272">
        <v>0</v>
      </c>
      <c r="FF100" s="111">
        <v>1650</v>
      </c>
      <c r="FG100" s="111">
        <v>1650</v>
      </c>
      <c r="FH100" s="275" t="s">
        <v>363</v>
      </c>
    </row>
    <row r="101" spans="1:164" s="56" customFormat="1" outlineLevel="1">
      <c r="A101" s="119">
        <v>56100</v>
      </c>
      <c r="B101" s="74">
        <v>56100</v>
      </c>
      <c r="C101" s="68"/>
      <c r="D101" s="56" t="s">
        <v>118</v>
      </c>
      <c r="F101" s="274">
        <v>3579</v>
      </c>
      <c r="G101" s="211">
        <v>2209</v>
      </c>
      <c r="H101" s="111">
        <v>-1370</v>
      </c>
      <c r="I101" s="275">
        <v>-0.38278848840458229</v>
      </c>
      <c r="J101" s="276"/>
      <c r="K101" s="274">
        <v>1077.79</v>
      </c>
      <c r="L101" s="211">
        <v>2209</v>
      </c>
      <c r="M101" s="111">
        <v>1131.21</v>
      </c>
      <c r="N101" s="275">
        <v>1.0495643863832473</v>
      </c>
      <c r="O101" s="75"/>
      <c r="P101" s="272">
        <v>264</v>
      </c>
      <c r="Q101" s="111">
        <v>264</v>
      </c>
      <c r="R101" s="111">
        <v>0</v>
      </c>
      <c r="S101" s="275" t="s">
        <v>362</v>
      </c>
      <c r="T101" s="276"/>
      <c r="U101" s="272">
        <v>120.17</v>
      </c>
      <c r="V101" s="111">
        <v>264</v>
      </c>
      <c r="W101" s="111">
        <v>143.82999999999998</v>
      </c>
      <c r="X101" s="275">
        <v>1.1968877423649829</v>
      </c>
      <c r="Z101" s="272">
        <v>135</v>
      </c>
      <c r="AA101" s="111">
        <v>100</v>
      </c>
      <c r="AB101" s="111">
        <v>-35</v>
      </c>
      <c r="AC101" s="275">
        <v>-0.25925925925925924</v>
      </c>
      <c r="AD101" s="276"/>
      <c r="AE101" s="272">
        <v>0</v>
      </c>
      <c r="AF101" s="111">
        <v>100</v>
      </c>
      <c r="AG101" s="111">
        <v>100</v>
      </c>
      <c r="AH101" s="275" t="s">
        <v>363</v>
      </c>
      <c r="AJ101" s="272">
        <v>0</v>
      </c>
      <c r="AK101" s="111">
        <v>0</v>
      </c>
      <c r="AL101" s="111">
        <v>0</v>
      </c>
      <c r="AM101" s="275">
        <v>0</v>
      </c>
      <c r="AN101" s="276"/>
      <c r="AO101" s="272">
        <v>0</v>
      </c>
      <c r="AP101" s="111">
        <v>0</v>
      </c>
      <c r="AQ101" s="111">
        <v>0</v>
      </c>
      <c r="AR101" s="275">
        <v>0</v>
      </c>
      <c r="AT101" s="272">
        <v>200</v>
      </c>
      <c r="AU101" s="111">
        <v>240</v>
      </c>
      <c r="AV101" s="111">
        <v>40</v>
      </c>
      <c r="AW101" s="275">
        <v>0.2</v>
      </c>
      <c r="AX101" s="276"/>
      <c r="AY101" s="272">
        <v>51</v>
      </c>
      <c r="AZ101" s="111">
        <v>240</v>
      </c>
      <c r="BA101" s="111">
        <v>189</v>
      </c>
      <c r="BB101" s="275">
        <v>3.7058823529411766</v>
      </c>
      <c r="BD101" s="272">
        <v>420</v>
      </c>
      <c r="BE101" s="111">
        <v>420</v>
      </c>
      <c r="BF101" s="111">
        <v>0</v>
      </c>
      <c r="BG101" s="275" t="s">
        <v>362</v>
      </c>
      <c r="BH101" s="276"/>
      <c r="BI101" s="272">
        <v>105</v>
      </c>
      <c r="BJ101" s="111">
        <v>420</v>
      </c>
      <c r="BK101" s="111">
        <v>315</v>
      </c>
      <c r="BL101" s="275">
        <v>3</v>
      </c>
      <c r="BN101" s="272">
        <v>600</v>
      </c>
      <c r="BO101" s="111">
        <v>0</v>
      </c>
      <c r="BP101" s="111">
        <v>-600</v>
      </c>
      <c r="BQ101" s="275">
        <v>-1</v>
      </c>
      <c r="BR101" s="276"/>
      <c r="BS101" s="272">
        <v>150</v>
      </c>
      <c r="BT101" s="111">
        <v>0</v>
      </c>
      <c r="BU101" s="111">
        <v>-150</v>
      </c>
      <c r="BV101" s="275">
        <v>-1</v>
      </c>
      <c r="BX101" s="272">
        <v>960</v>
      </c>
      <c r="BY101" s="111">
        <v>960</v>
      </c>
      <c r="BZ101" s="111">
        <v>0</v>
      </c>
      <c r="CA101" s="275" t="s">
        <v>362</v>
      </c>
      <c r="CB101" s="276"/>
      <c r="CC101" s="272">
        <v>407.99</v>
      </c>
      <c r="CD101" s="111">
        <v>960</v>
      </c>
      <c r="CE101" s="111">
        <v>552.01</v>
      </c>
      <c r="CF101" s="275">
        <v>1.3529988480109807</v>
      </c>
      <c r="CH101" s="272">
        <v>0</v>
      </c>
      <c r="CI101" s="111">
        <v>0</v>
      </c>
      <c r="CJ101" s="111">
        <v>0</v>
      </c>
      <c r="CK101" s="275">
        <v>0</v>
      </c>
      <c r="CL101" s="276"/>
      <c r="CM101" s="272">
        <v>0</v>
      </c>
      <c r="CN101" s="111">
        <v>0</v>
      </c>
      <c r="CO101" s="111">
        <v>0</v>
      </c>
      <c r="CP101" s="275">
        <v>0</v>
      </c>
      <c r="CR101" s="272">
        <v>0</v>
      </c>
      <c r="CS101" s="111">
        <v>0</v>
      </c>
      <c r="CT101" s="111">
        <v>0</v>
      </c>
      <c r="CU101" s="275">
        <v>0</v>
      </c>
      <c r="CV101" s="276"/>
      <c r="CW101" s="272">
        <v>0</v>
      </c>
      <c r="CX101" s="111">
        <v>0</v>
      </c>
      <c r="CY101" s="111">
        <v>0</v>
      </c>
      <c r="CZ101" s="275">
        <v>0</v>
      </c>
      <c r="DB101" s="272">
        <v>1000</v>
      </c>
      <c r="DC101" s="111">
        <v>0</v>
      </c>
      <c r="DD101" s="111">
        <v>-1000</v>
      </c>
      <c r="DE101" s="275">
        <v>-1</v>
      </c>
      <c r="DF101" s="276"/>
      <c r="DG101" s="272">
        <v>243.63</v>
      </c>
      <c r="DH101" s="111">
        <v>0</v>
      </c>
      <c r="DI101" s="111">
        <v>-243.63</v>
      </c>
      <c r="DJ101" s="275">
        <v>-1</v>
      </c>
      <c r="DL101" s="272">
        <v>0</v>
      </c>
      <c r="DM101" s="111">
        <v>225</v>
      </c>
      <c r="DN101" s="111">
        <v>225</v>
      </c>
      <c r="DO101" s="275" t="s">
        <v>363</v>
      </c>
      <c r="DP101" s="276"/>
      <c r="DQ101" s="272">
        <v>0</v>
      </c>
      <c r="DR101" s="111">
        <v>225</v>
      </c>
      <c r="DS101" s="111">
        <v>225</v>
      </c>
      <c r="DT101" s="275" t="s">
        <v>363</v>
      </c>
      <c r="DV101" s="272">
        <v>0</v>
      </c>
      <c r="DW101" s="111">
        <v>0</v>
      </c>
      <c r="DX101" s="111">
        <v>0</v>
      </c>
      <c r="DY101" s="275">
        <v>0</v>
      </c>
      <c r="DZ101" s="276"/>
      <c r="EA101" s="272">
        <v>0</v>
      </c>
      <c r="EB101" s="111">
        <v>0</v>
      </c>
      <c r="EC101" s="111">
        <v>0</v>
      </c>
      <c r="ED101" s="275">
        <v>0</v>
      </c>
      <c r="EF101" s="272">
        <v>0</v>
      </c>
      <c r="EG101" s="111">
        <v>0</v>
      </c>
      <c r="EH101" s="111">
        <v>0</v>
      </c>
      <c r="EI101" s="275">
        <v>0</v>
      </c>
      <c r="EJ101" s="276"/>
      <c r="EK101" s="272">
        <v>0</v>
      </c>
      <c r="EL101" s="111">
        <v>0</v>
      </c>
      <c r="EM101" s="111">
        <v>0</v>
      </c>
      <c r="EN101" s="275">
        <v>0</v>
      </c>
      <c r="EP101" s="272">
        <v>0</v>
      </c>
      <c r="EQ101" s="111">
        <v>0</v>
      </c>
      <c r="ER101" s="111">
        <v>0</v>
      </c>
      <c r="ES101" s="275">
        <v>0</v>
      </c>
      <c r="ET101" s="276"/>
      <c r="EU101" s="272">
        <v>0</v>
      </c>
      <c r="EV101" s="111">
        <v>0</v>
      </c>
      <c r="EW101" s="111">
        <v>0</v>
      </c>
      <c r="EX101" s="275">
        <v>0</v>
      </c>
      <c r="EZ101" s="272">
        <v>0</v>
      </c>
      <c r="FA101" s="111">
        <v>0</v>
      </c>
      <c r="FB101" s="111">
        <v>0</v>
      </c>
      <c r="FC101" s="275">
        <v>0</v>
      </c>
      <c r="FD101" s="276"/>
      <c r="FE101" s="272">
        <v>0</v>
      </c>
      <c r="FF101" s="111">
        <v>0</v>
      </c>
      <c r="FG101" s="111">
        <v>0</v>
      </c>
      <c r="FH101" s="275">
        <v>0</v>
      </c>
    </row>
    <row r="102" spans="1:164" s="56" customFormat="1" outlineLevel="1">
      <c r="A102" s="119">
        <v>56200</v>
      </c>
      <c r="B102" s="74">
        <v>56200</v>
      </c>
      <c r="C102" s="68"/>
      <c r="D102" s="56" t="s">
        <v>119</v>
      </c>
      <c r="F102" s="274">
        <v>25009</v>
      </c>
      <c r="G102" s="211">
        <v>18125.52</v>
      </c>
      <c r="H102" s="111">
        <v>-6883.48</v>
      </c>
      <c r="I102" s="275">
        <v>-0.2752401135591187</v>
      </c>
      <c r="J102" s="276"/>
      <c r="K102" s="274">
        <v>9301.0300000000007</v>
      </c>
      <c r="L102" s="211">
        <v>18125.52</v>
      </c>
      <c r="M102" s="111">
        <v>8824.49</v>
      </c>
      <c r="N102" s="275">
        <v>0.94876481421950032</v>
      </c>
      <c r="O102" s="75"/>
      <c r="P102" s="272">
        <v>570</v>
      </c>
      <c r="Q102" s="111">
        <v>300</v>
      </c>
      <c r="R102" s="111">
        <v>-270</v>
      </c>
      <c r="S102" s="275">
        <v>-0.47368421052631576</v>
      </c>
      <c r="T102" s="276"/>
      <c r="U102" s="272">
        <v>662.34</v>
      </c>
      <c r="V102" s="111">
        <v>300</v>
      </c>
      <c r="W102" s="111">
        <v>-362.34000000000003</v>
      </c>
      <c r="X102" s="275">
        <v>-0.54706042213968664</v>
      </c>
      <c r="Z102" s="272">
        <v>370</v>
      </c>
      <c r="AA102" s="111">
        <v>701.5200000000001</v>
      </c>
      <c r="AB102" s="111">
        <v>331.5200000000001</v>
      </c>
      <c r="AC102" s="275">
        <v>0.89600000000000024</v>
      </c>
      <c r="AD102" s="276"/>
      <c r="AE102" s="272">
        <v>392.93</v>
      </c>
      <c r="AF102" s="111">
        <v>701.5200000000001</v>
      </c>
      <c r="AG102" s="111">
        <v>308.59000000000009</v>
      </c>
      <c r="AH102" s="275">
        <v>0.78535617031023364</v>
      </c>
      <c r="AJ102" s="272">
        <v>0</v>
      </c>
      <c r="AK102" s="111">
        <v>360</v>
      </c>
      <c r="AL102" s="111">
        <v>360</v>
      </c>
      <c r="AM102" s="275" t="s">
        <v>363</v>
      </c>
      <c r="AN102" s="276"/>
      <c r="AO102" s="272">
        <v>0</v>
      </c>
      <c r="AP102" s="111">
        <v>360</v>
      </c>
      <c r="AQ102" s="111">
        <v>360</v>
      </c>
      <c r="AR102" s="275" t="s">
        <v>363</v>
      </c>
      <c r="AT102" s="272">
        <v>0</v>
      </c>
      <c r="AU102" s="111">
        <v>1200</v>
      </c>
      <c r="AV102" s="111">
        <v>1200</v>
      </c>
      <c r="AW102" s="275" t="s">
        <v>363</v>
      </c>
      <c r="AX102" s="276"/>
      <c r="AY102" s="272">
        <v>0</v>
      </c>
      <c r="AZ102" s="111">
        <v>1200</v>
      </c>
      <c r="BA102" s="111">
        <v>1200</v>
      </c>
      <c r="BB102" s="275" t="s">
        <v>363</v>
      </c>
      <c r="BD102" s="272">
        <v>2004</v>
      </c>
      <c r="BE102" s="111">
        <v>2004</v>
      </c>
      <c r="BF102" s="111">
        <v>0</v>
      </c>
      <c r="BG102" s="275" t="s">
        <v>362</v>
      </c>
      <c r="BH102" s="276"/>
      <c r="BI102" s="272">
        <v>1425.53</v>
      </c>
      <c r="BJ102" s="111">
        <v>2004</v>
      </c>
      <c r="BK102" s="111">
        <v>578.47</v>
      </c>
      <c r="BL102" s="275">
        <v>0.40579293315468634</v>
      </c>
      <c r="BN102" s="272">
        <v>120</v>
      </c>
      <c r="BO102" s="111">
        <v>300</v>
      </c>
      <c r="BP102" s="111">
        <v>180</v>
      </c>
      <c r="BQ102" s="275">
        <v>1.5</v>
      </c>
      <c r="BR102" s="276"/>
      <c r="BS102" s="272">
        <v>201</v>
      </c>
      <c r="BT102" s="111">
        <v>300</v>
      </c>
      <c r="BU102" s="111">
        <v>99</v>
      </c>
      <c r="BV102" s="275">
        <v>0.4925373134328358</v>
      </c>
      <c r="BX102" s="272">
        <v>180</v>
      </c>
      <c r="BY102" s="111">
        <v>180</v>
      </c>
      <c r="BZ102" s="111">
        <v>0</v>
      </c>
      <c r="CA102" s="275" t="s">
        <v>362</v>
      </c>
      <c r="CB102" s="276"/>
      <c r="CC102" s="272">
        <v>265.60000000000002</v>
      </c>
      <c r="CD102" s="111">
        <v>180</v>
      </c>
      <c r="CE102" s="111">
        <v>-85.600000000000023</v>
      </c>
      <c r="CF102" s="275">
        <v>-0.32228915662650609</v>
      </c>
      <c r="CH102" s="272">
        <v>360</v>
      </c>
      <c r="CI102" s="111">
        <v>460</v>
      </c>
      <c r="CJ102" s="111">
        <v>100</v>
      </c>
      <c r="CK102" s="275">
        <v>0.27777777777777779</v>
      </c>
      <c r="CL102" s="276"/>
      <c r="CM102" s="272">
        <v>90</v>
      </c>
      <c r="CN102" s="111">
        <v>460</v>
      </c>
      <c r="CO102" s="111">
        <v>370</v>
      </c>
      <c r="CP102" s="275">
        <v>4.1111111111111107</v>
      </c>
      <c r="CR102" s="272">
        <v>0</v>
      </c>
      <c r="CS102" s="111">
        <v>0</v>
      </c>
      <c r="CT102" s="111">
        <v>0</v>
      </c>
      <c r="CU102" s="275">
        <v>0</v>
      </c>
      <c r="CV102" s="276"/>
      <c r="CW102" s="272">
        <v>0</v>
      </c>
      <c r="CX102" s="111">
        <v>0</v>
      </c>
      <c r="CY102" s="111">
        <v>0</v>
      </c>
      <c r="CZ102" s="275">
        <v>0</v>
      </c>
      <c r="DB102" s="272">
        <v>900</v>
      </c>
      <c r="DC102" s="111">
        <v>420</v>
      </c>
      <c r="DD102" s="111">
        <v>-480</v>
      </c>
      <c r="DE102" s="275">
        <v>-0.53333333333333333</v>
      </c>
      <c r="DF102" s="276"/>
      <c r="DG102" s="272">
        <v>453.44</v>
      </c>
      <c r="DH102" s="111">
        <v>420</v>
      </c>
      <c r="DI102" s="111">
        <v>-33.44</v>
      </c>
      <c r="DJ102" s="275">
        <v>-7.3747353563867316E-2</v>
      </c>
      <c r="DL102" s="272">
        <v>0</v>
      </c>
      <c r="DM102" s="111">
        <v>600</v>
      </c>
      <c r="DN102" s="111">
        <v>600</v>
      </c>
      <c r="DO102" s="275" t="s">
        <v>363</v>
      </c>
      <c r="DP102" s="276"/>
      <c r="DQ102" s="272">
        <v>0</v>
      </c>
      <c r="DR102" s="111">
        <v>600</v>
      </c>
      <c r="DS102" s="111">
        <v>600</v>
      </c>
      <c r="DT102" s="275" t="s">
        <v>363</v>
      </c>
      <c r="DV102" s="272">
        <v>10775</v>
      </c>
      <c r="DW102" s="111">
        <v>0</v>
      </c>
      <c r="DX102" s="111">
        <v>-10775</v>
      </c>
      <c r="DY102" s="275">
        <v>-1</v>
      </c>
      <c r="DZ102" s="276"/>
      <c r="EA102" s="272">
        <v>3530.04</v>
      </c>
      <c r="EB102" s="111">
        <v>0</v>
      </c>
      <c r="EC102" s="111">
        <v>-3530.04</v>
      </c>
      <c r="ED102" s="275">
        <v>-1</v>
      </c>
      <c r="EF102" s="272">
        <v>9730</v>
      </c>
      <c r="EG102" s="111">
        <v>10000</v>
      </c>
      <c r="EH102" s="111">
        <v>270</v>
      </c>
      <c r="EI102" s="275">
        <v>2.7749229188078109E-2</v>
      </c>
      <c r="EJ102" s="276"/>
      <c r="EK102" s="272">
        <v>2280.15</v>
      </c>
      <c r="EL102" s="111">
        <v>10000</v>
      </c>
      <c r="EM102" s="111">
        <v>7719.85</v>
      </c>
      <c r="EN102" s="275">
        <v>3.3856763809398505</v>
      </c>
      <c r="EP102" s="272">
        <v>0</v>
      </c>
      <c r="EQ102" s="111">
        <v>0</v>
      </c>
      <c r="ER102" s="111">
        <v>0</v>
      </c>
      <c r="ES102" s="275">
        <v>0</v>
      </c>
      <c r="ET102" s="276"/>
      <c r="EU102" s="272">
        <v>0</v>
      </c>
      <c r="EV102" s="111">
        <v>0</v>
      </c>
      <c r="EW102" s="111">
        <v>0</v>
      </c>
      <c r="EX102" s="275">
        <v>0</v>
      </c>
      <c r="EZ102" s="272">
        <v>0</v>
      </c>
      <c r="FA102" s="111">
        <v>1600</v>
      </c>
      <c r="FB102" s="111">
        <v>1600</v>
      </c>
      <c r="FC102" s="275" t="s">
        <v>363</v>
      </c>
      <c r="FD102" s="276"/>
      <c r="FE102" s="272">
        <v>0</v>
      </c>
      <c r="FF102" s="111">
        <v>1600</v>
      </c>
      <c r="FG102" s="111">
        <v>1600</v>
      </c>
      <c r="FH102" s="275" t="s">
        <v>363</v>
      </c>
    </row>
    <row r="103" spans="1:164" s="56" customFormat="1" outlineLevel="1">
      <c r="A103" s="119">
        <v>56300</v>
      </c>
      <c r="B103" s="74">
        <v>56300</v>
      </c>
      <c r="C103" s="68"/>
      <c r="D103" s="56" t="s">
        <v>120</v>
      </c>
      <c r="F103" s="274">
        <v>30440</v>
      </c>
      <c r="G103" s="211">
        <v>36370</v>
      </c>
      <c r="H103" s="111">
        <v>5930</v>
      </c>
      <c r="I103" s="275">
        <v>0.19480946123521681</v>
      </c>
      <c r="J103" s="276"/>
      <c r="K103" s="274">
        <v>25598.790000000005</v>
      </c>
      <c r="L103" s="211">
        <v>36370</v>
      </c>
      <c r="M103" s="111">
        <v>10771.209999999995</v>
      </c>
      <c r="N103" s="275">
        <v>0.420770278595199</v>
      </c>
      <c r="O103" s="75"/>
      <c r="P103" s="272">
        <v>7800</v>
      </c>
      <c r="Q103" s="111">
        <v>7800</v>
      </c>
      <c r="R103" s="111">
        <v>0</v>
      </c>
      <c r="S103" s="275" t="s">
        <v>362</v>
      </c>
      <c r="T103" s="276"/>
      <c r="U103" s="272">
        <v>5103.3500000000004</v>
      </c>
      <c r="V103" s="111">
        <v>7800</v>
      </c>
      <c r="W103" s="111">
        <v>2696.6499999999996</v>
      </c>
      <c r="X103" s="275">
        <v>0.52840781055581132</v>
      </c>
      <c r="Z103" s="272">
        <v>5520</v>
      </c>
      <c r="AA103" s="111">
        <v>3300</v>
      </c>
      <c r="AB103" s="111">
        <v>-2220</v>
      </c>
      <c r="AC103" s="275">
        <v>-0.40217391304347827</v>
      </c>
      <c r="AD103" s="276"/>
      <c r="AE103" s="272">
        <v>3727.3</v>
      </c>
      <c r="AF103" s="111">
        <v>3300</v>
      </c>
      <c r="AG103" s="111">
        <v>-427.30000000000018</v>
      </c>
      <c r="AH103" s="275">
        <v>-0.1146406245807958</v>
      </c>
      <c r="AJ103" s="272">
        <v>0</v>
      </c>
      <c r="AK103" s="111">
        <v>1900</v>
      </c>
      <c r="AL103" s="111">
        <v>1900</v>
      </c>
      <c r="AM103" s="275" t="s">
        <v>363</v>
      </c>
      <c r="AN103" s="276"/>
      <c r="AO103" s="272">
        <v>0</v>
      </c>
      <c r="AP103" s="111">
        <v>1900</v>
      </c>
      <c r="AQ103" s="111">
        <v>1900</v>
      </c>
      <c r="AR103" s="275" t="s">
        <v>363</v>
      </c>
      <c r="AT103" s="272">
        <v>720</v>
      </c>
      <c r="AU103" s="111">
        <v>780</v>
      </c>
      <c r="AV103" s="111">
        <v>60</v>
      </c>
      <c r="AW103" s="275">
        <v>8.3333333333333329E-2</v>
      </c>
      <c r="AX103" s="276"/>
      <c r="AY103" s="272">
        <v>905.99</v>
      </c>
      <c r="AZ103" s="111">
        <v>780</v>
      </c>
      <c r="BA103" s="111">
        <v>-125.99000000000001</v>
      </c>
      <c r="BB103" s="275">
        <v>-0.1390633450700339</v>
      </c>
      <c r="BD103" s="272">
        <v>2200</v>
      </c>
      <c r="BE103" s="111">
        <v>2200</v>
      </c>
      <c r="BF103" s="111">
        <v>0</v>
      </c>
      <c r="BG103" s="275" t="s">
        <v>362</v>
      </c>
      <c r="BH103" s="276"/>
      <c r="BI103" s="272">
        <v>2265.75</v>
      </c>
      <c r="BJ103" s="111">
        <v>2200</v>
      </c>
      <c r="BK103" s="111">
        <v>-65.75</v>
      </c>
      <c r="BL103" s="275">
        <v>-2.9019088602008164E-2</v>
      </c>
      <c r="BN103" s="272">
        <v>900</v>
      </c>
      <c r="BO103" s="111">
        <v>1800</v>
      </c>
      <c r="BP103" s="111">
        <v>900</v>
      </c>
      <c r="BQ103" s="275">
        <v>1</v>
      </c>
      <c r="BR103" s="276"/>
      <c r="BS103" s="272">
        <v>2084.81</v>
      </c>
      <c r="BT103" s="111">
        <v>1800</v>
      </c>
      <c r="BU103" s="111">
        <v>-284.80999999999995</v>
      </c>
      <c r="BV103" s="275">
        <v>-0.13661196943606368</v>
      </c>
      <c r="BX103" s="272">
        <v>1500</v>
      </c>
      <c r="BY103" s="111">
        <v>1500</v>
      </c>
      <c r="BZ103" s="111">
        <v>0</v>
      </c>
      <c r="CA103" s="275" t="s">
        <v>362</v>
      </c>
      <c r="CB103" s="276"/>
      <c r="CC103" s="272">
        <v>1105.77</v>
      </c>
      <c r="CD103" s="111">
        <v>1500</v>
      </c>
      <c r="CE103" s="111">
        <v>394.23</v>
      </c>
      <c r="CF103" s="275">
        <v>0.3565207954637945</v>
      </c>
      <c r="CH103" s="272">
        <v>900</v>
      </c>
      <c r="CI103" s="111">
        <v>900</v>
      </c>
      <c r="CJ103" s="111">
        <v>0</v>
      </c>
      <c r="CK103" s="275" t="s">
        <v>362</v>
      </c>
      <c r="CL103" s="276"/>
      <c r="CM103" s="272">
        <v>947.85</v>
      </c>
      <c r="CN103" s="111">
        <v>900</v>
      </c>
      <c r="CO103" s="111">
        <v>-47.850000000000023</v>
      </c>
      <c r="CP103" s="275">
        <v>-5.0482671308751406E-2</v>
      </c>
      <c r="CR103" s="272">
        <v>6000</v>
      </c>
      <c r="CS103" s="111">
        <v>6450</v>
      </c>
      <c r="CT103" s="111">
        <v>450</v>
      </c>
      <c r="CU103" s="275">
        <v>7.4999999999999997E-2</v>
      </c>
      <c r="CV103" s="276"/>
      <c r="CW103" s="272">
        <v>5868.67</v>
      </c>
      <c r="CX103" s="111">
        <v>6450</v>
      </c>
      <c r="CY103" s="111">
        <v>581.32999999999993</v>
      </c>
      <c r="CZ103" s="275">
        <v>9.9056515360379765E-2</v>
      </c>
      <c r="DB103" s="272">
        <v>2500</v>
      </c>
      <c r="DC103" s="111">
        <v>850</v>
      </c>
      <c r="DD103" s="111">
        <v>-1650</v>
      </c>
      <c r="DE103" s="275">
        <v>-0.66</v>
      </c>
      <c r="DF103" s="276"/>
      <c r="DG103" s="272">
        <v>1861.02</v>
      </c>
      <c r="DH103" s="111">
        <v>850</v>
      </c>
      <c r="DI103" s="111">
        <v>-1011.02</v>
      </c>
      <c r="DJ103" s="275">
        <v>-0.54326122234043694</v>
      </c>
      <c r="DL103" s="272">
        <v>0</v>
      </c>
      <c r="DM103" s="111">
        <v>1800</v>
      </c>
      <c r="DN103" s="111">
        <v>1800</v>
      </c>
      <c r="DO103" s="275" t="s">
        <v>363</v>
      </c>
      <c r="DP103" s="276"/>
      <c r="DQ103" s="272">
        <v>0</v>
      </c>
      <c r="DR103" s="111">
        <v>1800</v>
      </c>
      <c r="DS103" s="111">
        <v>1800</v>
      </c>
      <c r="DT103" s="275" t="s">
        <v>363</v>
      </c>
      <c r="DV103" s="272">
        <v>1200</v>
      </c>
      <c r="DW103" s="111">
        <v>0</v>
      </c>
      <c r="DX103" s="111">
        <v>-1200</v>
      </c>
      <c r="DY103" s="275">
        <v>-1</v>
      </c>
      <c r="DZ103" s="276"/>
      <c r="EA103" s="272">
        <v>803.81</v>
      </c>
      <c r="EB103" s="111">
        <v>0</v>
      </c>
      <c r="EC103" s="111">
        <v>-803.81</v>
      </c>
      <c r="ED103" s="275">
        <v>-1</v>
      </c>
      <c r="EF103" s="272">
        <v>1200</v>
      </c>
      <c r="EG103" s="111">
        <v>6850</v>
      </c>
      <c r="EH103" s="111">
        <v>5650</v>
      </c>
      <c r="EI103" s="275">
        <v>4.708333333333333</v>
      </c>
      <c r="EJ103" s="276"/>
      <c r="EK103" s="272">
        <v>924.47</v>
      </c>
      <c r="EL103" s="111">
        <v>6850</v>
      </c>
      <c r="EM103" s="111">
        <v>5925.53</v>
      </c>
      <c r="EN103" s="275">
        <v>6.409650935130399</v>
      </c>
      <c r="EP103" s="272">
        <v>0</v>
      </c>
      <c r="EQ103" s="111">
        <v>0</v>
      </c>
      <c r="ER103" s="111">
        <v>0</v>
      </c>
      <c r="ES103" s="275">
        <v>0</v>
      </c>
      <c r="ET103" s="276"/>
      <c r="EU103" s="272">
        <v>0</v>
      </c>
      <c r="EV103" s="111">
        <v>0</v>
      </c>
      <c r="EW103" s="111">
        <v>0</v>
      </c>
      <c r="EX103" s="275">
        <v>0</v>
      </c>
      <c r="EZ103" s="272">
        <v>0</v>
      </c>
      <c r="FA103" s="111">
        <v>240</v>
      </c>
      <c r="FB103" s="111">
        <v>240</v>
      </c>
      <c r="FC103" s="275" t="s">
        <v>363</v>
      </c>
      <c r="FD103" s="276"/>
      <c r="FE103" s="272">
        <v>0</v>
      </c>
      <c r="FF103" s="111">
        <v>240</v>
      </c>
      <c r="FG103" s="111">
        <v>240</v>
      </c>
      <c r="FH103" s="275" t="s">
        <v>363</v>
      </c>
    </row>
    <row r="104" spans="1:164" s="56" customFormat="1" outlineLevel="1">
      <c r="A104" s="119">
        <v>56400</v>
      </c>
      <c r="B104" s="74">
        <v>56400</v>
      </c>
      <c r="C104" s="68"/>
      <c r="D104" s="56" t="s">
        <v>23</v>
      </c>
      <c r="F104" s="274">
        <v>21600</v>
      </c>
      <c r="G104" s="211">
        <v>24000</v>
      </c>
      <c r="H104" s="111">
        <v>2400</v>
      </c>
      <c r="I104" s="275">
        <v>0.1111111111111111</v>
      </c>
      <c r="J104" s="276"/>
      <c r="K104" s="274">
        <v>23025.42</v>
      </c>
      <c r="L104" s="211">
        <v>24000</v>
      </c>
      <c r="M104" s="111">
        <v>974.58000000000175</v>
      </c>
      <c r="N104" s="275">
        <v>4.2326263755449491E-2</v>
      </c>
      <c r="O104" s="75"/>
      <c r="P104" s="272">
        <v>0</v>
      </c>
      <c r="Q104" s="111">
        <v>0</v>
      </c>
      <c r="R104" s="111">
        <v>0</v>
      </c>
      <c r="S104" s="275">
        <v>0</v>
      </c>
      <c r="T104" s="276"/>
      <c r="U104" s="272">
        <v>0</v>
      </c>
      <c r="V104" s="111">
        <v>0</v>
      </c>
      <c r="W104" s="111">
        <v>0</v>
      </c>
      <c r="X104" s="275">
        <v>0</v>
      </c>
      <c r="Z104" s="272">
        <v>0</v>
      </c>
      <c r="AA104" s="111">
        <v>0</v>
      </c>
      <c r="AB104" s="111">
        <v>0</v>
      </c>
      <c r="AC104" s="275">
        <v>0</v>
      </c>
      <c r="AD104" s="276"/>
      <c r="AE104" s="272">
        <v>0</v>
      </c>
      <c r="AF104" s="111">
        <v>0</v>
      </c>
      <c r="AG104" s="111">
        <v>0</v>
      </c>
      <c r="AH104" s="275">
        <v>0</v>
      </c>
      <c r="AJ104" s="272">
        <v>0</v>
      </c>
      <c r="AK104" s="111">
        <v>0</v>
      </c>
      <c r="AL104" s="111">
        <v>0</v>
      </c>
      <c r="AM104" s="275">
        <v>0</v>
      </c>
      <c r="AN104" s="276"/>
      <c r="AO104" s="272">
        <v>0</v>
      </c>
      <c r="AP104" s="111">
        <v>0</v>
      </c>
      <c r="AQ104" s="111">
        <v>0</v>
      </c>
      <c r="AR104" s="275">
        <v>0</v>
      </c>
      <c r="AT104" s="272">
        <v>0</v>
      </c>
      <c r="AU104" s="111">
        <v>0</v>
      </c>
      <c r="AV104" s="111">
        <v>0</v>
      </c>
      <c r="AW104" s="275">
        <v>0</v>
      </c>
      <c r="AX104" s="276"/>
      <c r="AY104" s="272">
        <v>0</v>
      </c>
      <c r="AZ104" s="111">
        <v>0</v>
      </c>
      <c r="BA104" s="111">
        <v>0</v>
      </c>
      <c r="BB104" s="275">
        <v>0</v>
      </c>
      <c r="BD104" s="272">
        <v>0</v>
      </c>
      <c r="BE104" s="111">
        <v>0</v>
      </c>
      <c r="BF104" s="111">
        <v>0</v>
      </c>
      <c r="BG104" s="275">
        <v>0</v>
      </c>
      <c r="BH104" s="276"/>
      <c r="BI104" s="272">
        <v>0</v>
      </c>
      <c r="BJ104" s="111">
        <v>0</v>
      </c>
      <c r="BK104" s="111">
        <v>0</v>
      </c>
      <c r="BL104" s="275">
        <v>0</v>
      </c>
      <c r="BN104" s="272">
        <v>0</v>
      </c>
      <c r="BO104" s="111">
        <v>0</v>
      </c>
      <c r="BP104" s="111">
        <v>0</v>
      </c>
      <c r="BQ104" s="275">
        <v>0</v>
      </c>
      <c r="BR104" s="276"/>
      <c r="BS104" s="272">
        <v>0</v>
      </c>
      <c r="BT104" s="111">
        <v>0</v>
      </c>
      <c r="BU104" s="111">
        <v>0</v>
      </c>
      <c r="BV104" s="275">
        <v>0</v>
      </c>
      <c r="BX104" s="272">
        <v>0</v>
      </c>
      <c r="BY104" s="111">
        <v>0</v>
      </c>
      <c r="BZ104" s="111">
        <v>0</v>
      </c>
      <c r="CA104" s="275">
        <v>0</v>
      </c>
      <c r="CB104" s="276"/>
      <c r="CC104" s="272">
        <v>0</v>
      </c>
      <c r="CD104" s="111">
        <v>0</v>
      </c>
      <c r="CE104" s="111">
        <v>0</v>
      </c>
      <c r="CF104" s="275">
        <v>0</v>
      </c>
      <c r="CH104" s="272">
        <v>21600</v>
      </c>
      <c r="CI104" s="111">
        <v>24000</v>
      </c>
      <c r="CJ104" s="111">
        <v>2400</v>
      </c>
      <c r="CK104" s="275">
        <v>0.1111111111111111</v>
      </c>
      <c r="CL104" s="276"/>
      <c r="CM104" s="272">
        <v>23025.42</v>
      </c>
      <c r="CN104" s="111">
        <v>24000</v>
      </c>
      <c r="CO104" s="111">
        <v>974.58000000000175</v>
      </c>
      <c r="CP104" s="275">
        <v>4.2326263755449491E-2</v>
      </c>
      <c r="CR104" s="272">
        <v>0</v>
      </c>
      <c r="CS104" s="111">
        <v>0</v>
      </c>
      <c r="CT104" s="111">
        <v>0</v>
      </c>
      <c r="CU104" s="275">
        <v>0</v>
      </c>
      <c r="CV104" s="276"/>
      <c r="CW104" s="272">
        <v>0</v>
      </c>
      <c r="CX104" s="111">
        <v>0</v>
      </c>
      <c r="CY104" s="111">
        <v>0</v>
      </c>
      <c r="CZ104" s="275">
        <v>0</v>
      </c>
      <c r="DB104" s="272">
        <v>0</v>
      </c>
      <c r="DC104" s="111">
        <v>0</v>
      </c>
      <c r="DD104" s="111">
        <v>0</v>
      </c>
      <c r="DE104" s="275">
        <v>0</v>
      </c>
      <c r="DF104" s="276"/>
      <c r="DG104" s="272">
        <v>0</v>
      </c>
      <c r="DH104" s="111">
        <v>0</v>
      </c>
      <c r="DI104" s="111">
        <v>0</v>
      </c>
      <c r="DJ104" s="275">
        <v>0</v>
      </c>
      <c r="DL104" s="272">
        <v>0</v>
      </c>
      <c r="DM104" s="111">
        <v>0</v>
      </c>
      <c r="DN104" s="111">
        <v>0</v>
      </c>
      <c r="DO104" s="275">
        <v>0</v>
      </c>
      <c r="DP104" s="276"/>
      <c r="DQ104" s="272">
        <v>0</v>
      </c>
      <c r="DR104" s="111">
        <v>0</v>
      </c>
      <c r="DS104" s="111">
        <v>0</v>
      </c>
      <c r="DT104" s="275">
        <v>0</v>
      </c>
      <c r="DV104" s="272">
        <v>0</v>
      </c>
      <c r="DW104" s="111">
        <v>0</v>
      </c>
      <c r="DX104" s="111">
        <v>0</v>
      </c>
      <c r="DY104" s="275">
        <v>0</v>
      </c>
      <c r="DZ104" s="276"/>
      <c r="EA104" s="272">
        <v>0</v>
      </c>
      <c r="EB104" s="111">
        <v>0</v>
      </c>
      <c r="EC104" s="111">
        <v>0</v>
      </c>
      <c r="ED104" s="275">
        <v>0</v>
      </c>
      <c r="EF104" s="272">
        <v>0</v>
      </c>
      <c r="EG104" s="111">
        <v>0</v>
      </c>
      <c r="EH104" s="111">
        <v>0</v>
      </c>
      <c r="EI104" s="275">
        <v>0</v>
      </c>
      <c r="EJ104" s="276"/>
      <c r="EK104" s="272">
        <v>0</v>
      </c>
      <c r="EL104" s="111">
        <v>0</v>
      </c>
      <c r="EM104" s="111">
        <v>0</v>
      </c>
      <c r="EN104" s="275">
        <v>0</v>
      </c>
      <c r="EP104" s="272">
        <v>0</v>
      </c>
      <c r="EQ104" s="111">
        <v>0</v>
      </c>
      <c r="ER104" s="111">
        <v>0</v>
      </c>
      <c r="ES104" s="275">
        <v>0</v>
      </c>
      <c r="ET104" s="276"/>
      <c r="EU104" s="272">
        <v>0</v>
      </c>
      <c r="EV104" s="111">
        <v>0</v>
      </c>
      <c r="EW104" s="111">
        <v>0</v>
      </c>
      <c r="EX104" s="275">
        <v>0</v>
      </c>
      <c r="EZ104" s="272">
        <v>0</v>
      </c>
      <c r="FA104" s="111">
        <v>0</v>
      </c>
      <c r="FB104" s="111">
        <v>0</v>
      </c>
      <c r="FC104" s="275">
        <v>0</v>
      </c>
      <c r="FD104" s="276"/>
      <c r="FE104" s="272">
        <v>0</v>
      </c>
      <c r="FF104" s="111">
        <v>0</v>
      </c>
      <c r="FG104" s="111">
        <v>0</v>
      </c>
      <c r="FH104" s="275">
        <v>0</v>
      </c>
    </row>
    <row r="105" spans="1:164" s="56" customFormat="1" outlineLevel="1">
      <c r="A105" s="119">
        <v>56500</v>
      </c>
      <c r="B105" s="74">
        <v>56500</v>
      </c>
      <c r="C105" s="68"/>
      <c r="D105" s="56" t="s">
        <v>24</v>
      </c>
      <c r="F105" s="274">
        <v>368700.04000000004</v>
      </c>
      <c r="G105" s="211">
        <v>321050.26</v>
      </c>
      <c r="H105" s="111">
        <v>-47649.780000000028</v>
      </c>
      <c r="I105" s="275">
        <v>-0.12923725204911837</v>
      </c>
      <c r="J105" s="276"/>
      <c r="K105" s="274">
        <v>93910.57</v>
      </c>
      <c r="L105" s="211">
        <v>321050.26</v>
      </c>
      <c r="M105" s="111">
        <v>227139.69</v>
      </c>
      <c r="N105" s="275">
        <v>2.4186807725690516</v>
      </c>
      <c r="O105" s="75"/>
      <c r="P105" s="272">
        <v>0</v>
      </c>
      <c r="Q105" s="111">
        <v>0</v>
      </c>
      <c r="R105" s="111">
        <v>0</v>
      </c>
      <c r="S105" s="275">
        <v>0</v>
      </c>
      <c r="T105" s="276"/>
      <c r="U105" s="272">
        <v>0</v>
      </c>
      <c r="V105" s="111">
        <v>0</v>
      </c>
      <c r="W105" s="111">
        <v>0</v>
      </c>
      <c r="X105" s="275">
        <v>0</v>
      </c>
      <c r="Z105" s="272">
        <v>208200</v>
      </c>
      <c r="AA105" s="111">
        <v>317800</v>
      </c>
      <c r="AB105" s="111">
        <v>109600</v>
      </c>
      <c r="AC105" s="275">
        <v>0.52641690682036502</v>
      </c>
      <c r="AD105" s="276"/>
      <c r="AE105" s="272">
        <v>52785.56</v>
      </c>
      <c r="AF105" s="111">
        <v>317800</v>
      </c>
      <c r="AG105" s="111">
        <v>265014.44</v>
      </c>
      <c r="AH105" s="275">
        <v>5.0205859329710627</v>
      </c>
      <c r="AJ105" s="272">
        <v>0</v>
      </c>
      <c r="AK105" s="111">
        <v>0</v>
      </c>
      <c r="AL105" s="111">
        <v>0</v>
      </c>
      <c r="AM105" s="275">
        <v>0</v>
      </c>
      <c r="AN105" s="276"/>
      <c r="AO105" s="272">
        <v>0</v>
      </c>
      <c r="AP105" s="111">
        <v>0</v>
      </c>
      <c r="AQ105" s="111">
        <v>0</v>
      </c>
      <c r="AR105" s="275">
        <v>0</v>
      </c>
      <c r="AT105" s="272">
        <v>0</v>
      </c>
      <c r="AU105" s="111">
        <v>0</v>
      </c>
      <c r="AV105" s="111">
        <v>0</v>
      </c>
      <c r="AW105" s="275">
        <v>0</v>
      </c>
      <c r="AX105" s="276"/>
      <c r="AY105" s="272">
        <v>0</v>
      </c>
      <c r="AZ105" s="111">
        <v>0</v>
      </c>
      <c r="BA105" s="111">
        <v>0</v>
      </c>
      <c r="BB105" s="275">
        <v>0</v>
      </c>
      <c r="BD105" s="272">
        <v>0</v>
      </c>
      <c r="BE105" s="111">
        <v>0</v>
      </c>
      <c r="BF105" s="111">
        <v>0</v>
      </c>
      <c r="BG105" s="275">
        <v>0</v>
      </c>
      <c r="BH105" s="276"/>
      <c r="BI105" s="272">
        <v>0</v>
      </c>
      <c r="BJ105" s="111">
        <v>0</v>
      </c>
      <c r="BK105" s="111">
        <v>0</v>
      </c>
      <c r="BL105" s="275">
        <v>0</v>
      </c>
      <c r="BN105" s="272">
        <v>0</v>
      </c>
      <c r="BO105" s="111">
        <v>0</v>
      </c>
      <c r="BP105" s="111">
        <v>0</v>
      </c>
      <c r="BQ105" s="275">
        <v>0</v>
      </c>
      <c r="BR105" s="276"/>
      <c r="BS105" s="272">
        <v>0</v>
      </c>
      <c r="BT105" s="111">
        <v>0</v>
      </c>
      <c r="BU105" s="111">
        <v>0</v>
      </c>
      <c r="BV105" s="275">
        <v>0</v>
      </c>
      <c r="BX105" s="272">
        <v>0</v>
      </c>
      <c r="BY105" s="111">
        <v>0</v>
      </c>
      <c r="BZ105" s="111">
        <v>0</v>
      </c>
      <c r="CA105" s="275">
        <v>0</v>
      </c>
      <c r="CB105" s="276"/>
      <c r="CC105" s="272">
        <v>0</v>
      </c>
      <c r="CD105" s="111">
        <v>0</v>
      </c>
      <c r="CE105" s="111">
        <v>0</v>
      </c>
      <c r="CF105" s="275">
        <v>0</v>
      </c>
      <c r="CH105" s="272">
        <v>500.04000000000013</v>
      </c>
      <c r="CI105" s="111">
        <v>3250.2599999999998</v>
      </c>
      <c r="CJ105" s="111">
        <v>2750.22</v>
      </c>
      <c r="CK105" s="275">
        <v>5.4999999999999982</v>
      </c>
      <c r="CL105" s="276"/>
      <c r="CM105" s="272">
        <v>125.01</v>
      </c>
      <c r="CN105" s="111">
        <v>3250.2599999999998</v>
      </c>
      <c r="CO105" s="111">
        <v>3125.2499999999995</v>
      </c>
      <c r="CP105" s="275">
        <v>24.999999999999996</v>
      </c>
      <c r="CR105" s="272">
        <v>0</v>
      </c>
      <c r="CS105" s="111">
        <v>0</v>
      </c>
      <c r="CT105" s="111">
        <v>0</v>
      </c>
      <c r="CU105" s="275">
        <v>0</v>
      </c>
      <c r="CV105" s="276"/>
      <c r="CW105" s="272">
        <v>0</v>
      </c>
      <c r="CX105" s="111">
        <v>0</v>
      </c>
      <c r="CY105" s="111">
        <v>0</v>
      </c>
      <c r="CZ105" s="275">
        <v>0</v>
      </c>
      <c r="DB105" s="272">
        <v>64000</v>
      </c>
      <c r="DC105" s="111">
        <v>0</v>
      </c>
      <c r="DD105" s="111">
        <v>-64000</v>
      </c>
      <c r="DE105" s="275">
        <v>-1</v>
      </c>
      <c r="DF105" s="276"/>
      <c r="DG105" s="272">
        <v>17000</v>
      </c>
      <c r="DH105" s="111">
        <v>0</v>
      </c>
      <c r="DI105" s="111">
        <v>-17000</v>
      </c>
      <c r="DJ105" s="275">
        <v>-1</v>
      </c>
      <c r="DL105" s="272">
        <v>0</v>
      </c>
      <c r="DM105" s="111">
        <v>0</v>
      </c>
      <c r="DN105" s="111">
        <v>0</v>
      </c>
      <c r="DO105" s="275">
        <v>0</v>
      </c>
      <c r="DP105" s="276"/>
      <c r="DQ105" s="272">
        <v>0</v>
      </c>
      <c r="DR105" s="111">
        <v>0</v>
      </c>
      <c r="DS105" s="111">
        <v>0</v>
      </c>
      <c r="DT105" s="275">
        <v>0</v>
      </c>
      <c r="DV105" s="272">
        <v>0</v>
      </c>
      <c r="DW105" s="111">
        <v>0</v>
      </c>
      <c r="DX105" s="111">
        <v>0</v>
      </c>
      <c r="DY105" s="275">
        <v>0</v>
      </c>
      <c r="DZ105" s="276"/>
      <c r="EA105" s="272">
        <v>0</v>
      </c>
      <c r="EB105" s="111">
        <v>0</v>
      </c>
      <c r="EC105" s="111">
        <v>0</v>
      </c>
      <c r="ED105" s="275">
        <v>0</v>
      </c>
      <c r="EF105" s="272">
        <v>0</v>
      </c>
      <c r="EG105" s="111">
        <v>0</v>
      </c>
      <c r="EH105" s="111">
        <v>0</v>
      </c>
      <c r="EI105" s="275">
        <v>0</v>
      </c>
      <c r="EJ105" s="276"/>
      <c r="EK105" s="272">
        <v>0</v>
      </c>
      <c r="EL105" s="111">
        <v>0</v>
      </c>
      <c r="EM105" s="111">
        <v>0</v>
      </c>
      <c r="EN105" s="275">
        <v>0</v>
      </c>
      <c r="EP105" s="272">
        <v>96000</v>
      </c>
      <c r="EQ105" s="111">
        <v>0</v>
      </c>
      <c r="ER105" s="111">
        <v>-96000</v>
      </c>
      <c r="ES105" s="275">
        <v>-1</v>
      </c>
      <c r="ET105" s="276"/>
      <c r="EU105" s="272">
        <v>24000</v>
      </c>
      <c r="EV105" s="111">
        <v>0</v>
      </c>
      <c r="EW105" s="111">
        <v>-24000</v>
      </c>
      <c r="EX105" s="275">
        <v>-1</v>
      </c>
      <c r="EZ105" s="272">
        <v>0</v>
      </c>
      <c r="FA105" s="111">
        <v>0</v>
      </c>
      <c r="FB105" s="111">
        <v>0</v>
      </c>
      <c r="FC105" s="275">
        <v>0</v>
      </c>
      <c r="FD105" s="276"/>
      <c r="FE105" s="272">
        <v>0</v>
      </c>
      <c r="FF105" s="111">
        <v>0</v>
      </c>
      <c r="FG105" s="111">
        <v>0</v>
      </c>
      <c r="FH105" s="275">
        <v>0</v>
      </c>
    </row>
    <row r="106" spans="1:164" s="56" customFormat="1" outlineLevel="1">
      <c r="A106" s="119">
        <v>56600</v>
      </c>
      <c r="B106" s="74">
        <v>56600</v>
      </c>
      <c r="C106" s="68"/>
      <c r="D106" s="56" t="s">
        <v>25</v>
      </c>
      <c r="F106" s="274">
        <v>70179</v>
      </c>
      <c r="G106" s="211">
        <v>70179</v>
      </c>
      <c r="H106" s="111">
        <v>0</v>
      </c>
      <c r="I106" s="275" t="s">
        <v>362</v>
      </c>
      <c r="J106" s="276"/>
      <c r="K106" s="274">
        <v>60440.99</v>
      </c>
      <c r="L106" s="211">
        <v>70179</v>
      </c>
      <c r="M106" s="111">
        <v>9738.010000000002</v>
      </c>
      <c r="N106" s="275">
        <v>0.16111599098558779</v>
      </c>
      <c r="O106" s="273"/>
      <c r="P106" s="272">
        <v>0</v>
      </c>
      <c r="Q106" s="111">
        <v>0</v>
      </c>
      <c r="R106" s="111">
        <v>0</v>
      </c>
      <c r="S106" s="275">
        <v>0</v>
      </c>
      <c r="T106" s="276"/>
      <c r="U106" s="272">
        <v>0</v>
      </c>
      <c r="V106" s="111">
        <v>0</v>
      </c>
      <c r="W106" s="111">
        <v>0</v>
      </c>
      <c r="X106" s="275">
        <v>0</v>
      </c>
      <c r="Z106" s="272">
        <v>0</v>
      </c>
      <c r="AA106" s="111">
        <v>0</v>
      </c>
      <c r="AB106" s="111">
        <v>0</v>
      </c>
      <c r="AC106" s="275">
        <v>0</v>
      </c>
      <c r="AD106" s="276"/>
      <c r="AE106" s="272">
        <v>0</v>
      </c>
      <c r="AF106" s="111">
        <v>0</v>
      </c>
      <c r="AG106" s="111">
        <v>0</v>
      </c>
      <c r="AH106" s="275">
        <v>0</v>
      </c>
      <c r="AJ106" s="272">
        <v>0</v>
      </c>
      <c r="AK106" s="111">
        <v>75</v>
      </c>
      <c r="AL106" s="111">
        <v>75</v>
      </c>
      <c r="AM106" s="275" t="s">
        <v>363</v>
      </c>
      <c r="AN106" s="276"/>
      <c r="AO106" s="272">
        <v>0</v>
      </c>
      <c r="AP106" s="111">
        <v>75</v>
      </c>
      <c r="AQ106" s="111">
        <v>75</v>
      </c>
      <c r="AR106" s="275" t="s">
        <v>363</v>
      </c>
      <c r="AT106" s="272">
        <v>0</v>
      </c>
      <c r="AU106" s="111">
        <v>0</v>
      </c>
      <c r="AV106" s="111">
        <v>0</v>
      </c>
      <c r="AW106" s="275">
        <v>0</v>
      </c>
      <c r="AX106" s="276"/>
      <c r="AY106" s="272">
        <v>0</v>
      </c>
      <c r="AZ106" s="111">
        <v>0</v>
      </c>
      <c r="BA106" s="111">
        <v>0</v>
      </c>
      <c r="BB106" s="275">
        <v>0</v>
      </c>
      <c r="BD106" s="272">
        <v>69996</v>
      </c>
      <c r="BE106" s="111">
        <v>69996</v>
      </c>
      <c r="BF106" s="111">
        <v>0</v>
      </c>
      <c r="BG106" s="275" t="s">
        <v>362</v>
      </c>
      <c r="BH106" s="276"/>
      <c r="BI106" s="272">
        <v>60388.99</v>
      </c>
      <c r="BJ106" s="111">
        <v>69996</v>
      </c>
      <c r="BK106" s="111">
        <v>9607.010000000002</v>
      </c>
      <c r="BL106" s="275">
        <v>0.15908545580908046</v>
      </c>
      <c r="BN106" s="272">
        <v>0</v>
      </c>
      <c r="BO106" s="111">
        <v>0</v>
      </c>
      <c r="BP106" s="111">
        <v>0</v>
      </c>
      <c r="BQ106" s="275">
        <v>0</v>
      </c>
      <c r="BR106" s="276"/>
      <c r="BS106" s="272">
        <v>0</v>
      </c>
      <c r="BT106" s="111">
        <v>0</v>
      </c>
      <c r="BU106" s="111">
        <v>0</v>
      </c>
      <c r="BV106" s="275">
        <v>0</v>
      </c>
      <c r="BX106" s="272">
        <v>0</v>
      </c>
      <c r="BY106" s="111">
        <v>0</v>
      </c>
      <c r="BZ106" s="111">
        <v>0</v>
      </c>
      <c r="CA106" s="275">
        <v>0</v>
      </c>
      <c r="CB106" s="276"/>
      <c r="CC106" s="272">
        <v>0</v>
      </c>
      <c r="CD106" s="111">
        <v>0</v>
      </c>
      <c r="CE106" s="111">
        <v>0</v>
      </c>
      <c r="CF106" s="275">
        <v>0</v>
      </c>
      <c r="CH106" s="272">
        <v>108</v>
      </c>
      <c r="CI106" s="111">
        <v>108</v>
      </c>
      <c r="CJ106" s="111">
        <v>0</v>
      </c>
      <c r="CK106" s="275" t="s">
        <v>362</v>
      </c>
      <c r="CL106" s="276"/>
      <c r="CM106" s="272">
        <v>27</v>
      </c>
      <c r="CN106" s="111">
        <v>108</v>
      </c>
      <c r="CO106" s="111">
        <v>81</v>
      </c>
      <c r="CP106" s="275">
        <v>3</v>
      </c>
      <c r="CR106" s="272">
        <v>0</v>
      </c>
      <c r="CS106" s="111">
        <v>0</v>
      </c>
      <c r="CT106" s="111">
        <v>0</v>
      </c>
      <c r="CU106" s="275">
        <v>0</v>
      </c>
      <c r="CV106" s="276"/>
      <c r="CW106" s="272">
        <v>0</v>
      </c>
      <c r="CX106" s="111">
        <v>0</v>
      </c>
      <c r="CY106" s="111">
        <v>0</v>
      </c>
      <c r="CZ106" s="275">
        <v>0</v>
      </c>
      <c r="DB106" s="272">
        <v>75</v>
      </c>
      <c r="DC106" s="111">
        <v>0</v>
      </c>
      <c r="DD106" s="111">
        <v>-75</v>
      </c>
      <c r="DE106" s="275">
        <v>-1</v>
      </c>
      <c r="DF106" s="276"/>
      <c r="DG106" s="272">
        <v>25</v>
      </c>
      <c r="DH106" s="111">
        <v>0</v>
      </c>
      <c r="DI106" s="111">
        <v>-25</v>
      </c>
      <c r="DJ106" s="275">
        <v>-1</v>
      </c>
      <c r="DL106" s="272">
        <v>0</v>
      </c>
      <c r="DM106" s="111">
        <v>0</v>
      </c>
      <c r="DN106" s="111">
        <v>0</v>
      </c>
      <c r="DO106" s="275">
        <v>0</v>
      </c>
      <c r="DP106" s="276"/>
      <c r="DQ106" s="272">
        <v>0</v>
      </c>
      <c r="DR106" s="111">
        <v>0</v>
      </c>
      <c r="DS106" s="111">
        <v>0</v>
      </c>
      <c r="DT106" s="275">
        <v>0</v>
      </c>
      <c r="DV106" s="272">
        <v>0</v>
      </c>
      <c r="DW106" s="111">
        <v>0</v>
      </c>
      <c r="DX106" s="111">
        <v>0</v>
      </c>
      <c r="DY106" s="275">
        <v>0</v>
      </c>
      <c r="DZ106" s="276"/>
      <c r="EA106" s="272">
        <v>0</v>
      </c>
      <c r="EB106" s="111">
        <v>0</v>
      </c>
      <c r="EC106" s="111">
        <v>0</v>
      </c>
      <c r="ED106" s="275">
        <v>0</v>
      </c>
      <c r="EF106" s="272">
        <v>0</v>
      </c>
      <c r="EG106" s="111">
        <v>0</v>
      </c>
      <c r="EH106" s="111">
        <v>0</v>
      </c>
      <c r="EI106" s="275">
        <v>0</v>
      </c>
      <c r="EJ106" s="276"/>
      <c r="EK106" s="272">
        <v>0</v>
      </c>
      <c r="EL106" s="111">
        <v>0</v>
      </c>
      <c r="EM106" s="111">
        <v>0</v>
      </c>
      <c r="EN106" s="275">
        <v>0</v>
      </c>
      <c r="EP106" s="272">
        <v>0</v>
      </c>
      <c r="EQ106" s="111">
        <v>0</v>
      </c>
      <c r="ER106" s="111">
        <v>0</v>
      </c>
      <c r="ES106" s="275">
        <v>0</v>
      </c>
      <c r="ET106" s="276"/>
      <c r="EU106" s="272">
        <v>0</v>
      </c>
      <c r="EV106" s="111">
        <v>0</v>
      </c>
      <c r="EW106" s="111">
        <v>0</v>
      </c>
      <c r="EX106" s="275">
        <v>0</v>
      </c>
      <c r="EZ106" s="272">
        <v>0</v>
      </c>
      <c r="FA106" s="111">
        <v>0</v>
      </c>
      <c r="FB106" s="111">
        <v>0</v>
      </c>
      <c r="FC106" s="275">
        <v>0</v>
      </c>
      <c r="FD106" s="276"/>
      <c r="FE106" s="272">
        <v>0</v>
      </c>
      <c r="FF106" s="111">
        <v>0</v>
      </c>
      <c r="FG106" s="111">
        <v>0</v>
      </c>
      <c r="FH106" s="275">
        <v>0</v>
      </c>
    </row>
    <row r="107" spans="1:164" s="56" customFormat="1" outlineLevel="1">
      <c r="A107" s="119">
        <v>56700</v>
      </c>
      <c r="B107" s="74">
        <v>56700</v>
      </c>
      <c r="C107" s="68"/>
      <c r="D107" s="56" t="s">
        <v>128</v>
      </c>
      <c r="F107" s="274">
        <v>22200</v>
      </c>
      <c r="G107" s="211">
        <v>16704</v>
      </c>
      <c r="H107" s="111">
        <v>-5496</v>
      </c>
      <c r="I107" s="275">
        <v>-0.24756756756756756</v>
      </c>
      <c r="J107" s="276"/>
      <c r="K107" s="274">
        <v>16249.189999999999</v>
      </c>
      <c r="L107" s="211">
        <v>16704</v>
      </c>
      <c r="M107" s="111">
        <v>454.81000000000131</v>
      </c>
      <c r="N107" s="275">
        <v>2.7989702871343208E-2</v>
      </c>
      <c r="O107" s="75"/>
      <c r="P107" s="272">
        <v>0</v>
      </c>
      <c r="Q107" s="111">
        <v>0</v>
      </c>
      <c r="R107" s="111">
        <v>0</v>
      </c>
      <c r="S107" s="275">
        <v>0</v>
      </c>
      <c r="T107" s="276"/>
      <c r="U107" s="272">
        <v>0</v>
      </c>
      <c r="V107" s="111">
        <v>0</v>
      </c>
      <c r="W107" s="111">
        <v>0</v>
      </c>
      <c r="X107" s="275">
        <v>0</v>
      </c>
      <c r="Z107" s="272">
        <v>0</v>
      </c>
      <c r="AA107" s="111">
        <v>0</v>
      </c>
      <c r="AB107" s="111">
        <v>0</v>
      </c>
      <c r="AC107" s="275">
        <v>0</v>
      </c>
      <c r="AD107" s="276"/>
      <c r="AE107" s="272">
        <v>0</v>
      </c>
      <c r="AF107" s="111">
        <v>0</v>
      </c>
      <c r="AG107" s="111">
        <v>0</v>
      </c>
      <c r="AH107" s="275">
        <v>0</v>
      </c>
      <c r="AJ107" s="272">
        <v>0</v>
      </c>
      <c r="AK107" s="111">
        <v>0</v>
      </c>
      <c r="AL107" s="111">
        <v>0</v>
      </c>
      <c r="AM107" s="275">
        <v>0</v>
      </c>
      <c r="AN107" s="276"/>
      <c r="AO107" s="272">
        <v>0</v>
      </c>
      <c r="AP107" s="111">
        <v>0</v>
      </c>
      <c r="AQ107" s="111">
        <v>0</v>
      </c>
      <c r="AR107" s="275">
        <v>0</v>
      </c>
      <c r="AT107" s="272">
        <v>0</v>
      </c>
      <c r="AU107" s="111">
        <v>0</v>
      </c>
      <c r="AV107" s="111">
        <v>0</v>
      </c>
      <c r="AW107" s="275">
        <v>0</v>
      </c>
      <c r="AX107" s="276"/>
      <c r="AY107" s="272">
        <v>0</v>
      </c>
      <c r="AZ107" s="111">
        <v>0</v>
      </c>
      <c r="BA107" s="111">
        <v>0</v>
      </c>
      <c r="BB107" s="275">
        <v>0</v>
      </c>
      <c r="BD107" s="272">
        <v>18000</v>
      </c>
      <c r="BE107" s="111">
        <v>13500</v>
      </c>
      <c r="BF107" s="111">
        <v>-4500</v>
      </c>
      <c r="BG107" s="275">
        <v>-0.25</v>
      </c>
      <c r="BH107" s="276"/>
      <c r="BI107" s="272">
        <v>13174.91</v>
      </c>
      <c r="BJ107" s="111">
        <v>13500</v>
      </c>
      <c r="BK107" s="111">
        <v>325.09000000000015</v>
      </c>
      <c r="BL107" s="275">
        <v>2.4674931365755073E-2</v>
      </c>
      <c r="BN107" s="272">
        <v>0</v>
      </c>
      <c r="BO107" s="111">
        <v>0</v>
      </c>
      <c r="BP107" s="111">
        <v>0</v>
      </c>
      <c r="BQ107" s="275">
        <v>0</v>
      </c>
      <c r="BR107" s="276"/>
      <c r="BS107" s="272">
        <v>0</v>
      </c>
      <c r="BT107" s="111">
        <v>0</v>
      </c>
      <c r="BU107" s="111">
        <v>0</v>
      </c>
      <c r="BV107" s="275">
        <v>0</v>
      </c>
      <c r="BX107" s="272">
        <v>4200</v>
      </c>
      <c r="BY107" s="111">
        <v>3204</v>
      </c>
      <c r="BZ107" s="111">
        <v>-996</v>
      </c>
      <c r="CA107" s="275">
        <v>-0.23714285714285716</v>
      </c>
      <c r="CB107" s="276"/>
      <c r="CC107" s="272">
        <v>3074.2799999999997</v>
      </c>
      <c r="CD107" s="111">
        <v>3204</v>
      </c>
      <c r="CE107" s="111">
        <v>129.72000000000025</v>
      </c>
      <c r="CF107" s="275">
        <v>4.2195245716070189E-2</v>
      </c>
      <c r="CH107" s="272">
        <v>0</v>
      </c>
      <c r="CI107" s="111">
        <v>0</v>
      </c>
      <c r="CJ107" s="111">
        <v>0</v>
      </c>
      <c r="CK107" s="275">
        <v>0</v>
      </c>
      <c r="CL107" s="276"/>
      <c r="CM107" s="272">
        <v>0</v>
      </c>
      <c r="CN107" s="111">
        <v>0</v>
      </c>
      <c r="CO107" s="111">
        <v>0</v>
      </c>
      <c r="CP107" s="275">
        <v>0</v>
      </c>
      <c r="CR107" s="272">
        <v>0</v>
      </c>
      <c r="CS107" s="111">
        <v>0</v>
      </c>
      <c r="CT107" s="111">
        <v>0</v>
      </c>
      <c r="CU107" s="275">
        <v>0</v>
      </c>
      <c r="CV107" s="276"/>
      <c r="CW107" s="272">
        <v>0</v>
      </c>
      <c r="CX107" s="111">
        <v>0</v>
      </c>
      <c r="CY107" s="111">
        <v>0</v>
      </c>
      <c r="CZ107" s="275">
        <v>0</v>
      </c>
      <c r="DB107" s="272">
        <v>0</v>
      </c>
      <c r="DC107" s="111">
        <v>0</v>
      </c>
      <c r="DD107" s="111">
        <v>0</v>
      </c>
      <c r="DE107" s="275">
        <v>0</v>
      </c>
      <c r="DF107" s="276"/>
      <c r="DG107" s="272">
        <v>0</v>
      </c>
      <c r="DH107" s="111">
        <v>0</v>
      </c>
      <c r="DI107" s="111">
        <v>0</v>
      </c>
      <c r="DJ107" s="275">
        <v>0</v>
      </c>
      <c r="DL107" s="272">
        <v>0</v>
      </c>
      <c r="DM107" s="111">
        <v>0</v>
      </c>
      <c r="DN107" s="111">
        <v>0</v>
      </c>
      <c r="DO107" s="275">
        <v>0</v>
      </c>
      <c r="DP107" s="276"/>
      <c r="DQ107" s="272">
        <v>0</v>
      </c>
      <c r="DR107" s="111">
        <v>0</v>
      </c>
      <c r="DS107" s="111">
        <v>0</v>
      </c>
      <c r="DT107" s="275">
        <v>0</v>
      </c>
      <c r="DV107" s="272">
        <v>0</v>
      </c>
      <c r="DW107" s="111">
        <v>0</v>
      </c>
      <c r="DX107" s="111">
        <v>0</v>
      </c>
      <c r="DY107" s="275">
        <v>0</v>
      </c>
      <c r="DZ107" s="276"/>
      <c r="EA107" s="272">
        <v>0</v>
      </c>
      <c r="EB107" s="111">
        <v>0</v>
      </c>
      <c r="EC107" s="111">
        <v>0</v>
      </c>
      <c r="ED107" s="275">
        <v>0</v>
      </c>
      <c r="EF107" s="272">
        <v>0</v>
      </c>
      <c r="EG107" s="111">
        <v>0</v>
      </c>
      <c r="EH107" s="111">
        <v>0</v>
      </c>
      <c r="EI107" s="275">
        <v>0</v>
      </c>
      <c r="EJ107" s="276"/>
      <c r="EK107" s="272">
        <v>0</v>
      </c>
      <c r="EL107" s="111">
        <v>0</v>
      </c>
      <c r="EM107" s="111">
        <v>0</v>
      </c>
      <c r="EN107" s="275">
        <v>0</v>
      </c>
      <c r="EP107" s="272">
        <v>0</v>
      </c>
      <c r="EQ107" s="111">
        <v>0</v>
      </c>
      <c r="ER107" s="111">
        <v>0</v>
      </c>
      <c r="ES107" s="275">
        <v>0</v>
      </c>
      <c r="ET107" s="276"/>
      <c r="EU107" s="272">
        <v>0</v>
      </c>
      <c r="EV107" s="111">
        <v>0</v>
      </c>
      <c r="EW107" s="111">
        <v>0</v>
      </c>
      <c r="EX107" s="275">
        <v>0</v>
      </c>
      <c r="EZ107" s="272">
        <v>0</v>
      </c>
      <c r="FA107" s="111">
        <v>0</v>
      </c>
      <c r="FB107" s="111">
        <v>0</v>
      </c>
      <c r="FC107" s="275">
        <v>0</v>
      </c>
      <c r="FD107" s="276"/>
      <c r="FE107" s="272">
        <v>0</v>
      </c>
      <c r="FF107" s="111">
        <v>0</v>
      </c>
      <c r="FG107" s="111">
        <v>0</v>
      </c>
      <c r="FH107" s="275">
        <v>0</v>
      </c>
    </row>
    <row r="108" spans="1:164" s="56" customFormat="1" outlineLevel="1">
      <c r="A108" s="119">
        <v>56900</v>
      </c>
      <c r="B108" s="74">
        <v>56900</v>
      </c>
      <c r="C108" s="68"/>
      <c r="D108" s="56" t="s">
        <v>111</v>
      </c>
      <c r="F108" s="274">
        <v>20208</v>
      </c>
      <c r="G108" s="211">
        <v>18588</v>
      </c>
      <c r="H108" s="111">
        <v>-1620</v>
      </c>
      <c r="I108" s="275">
        <v>-8.0166270783847984E-2</v>
      </c>
      <c r="J108" s="276"/>
      <c r="K108" s="274">
        <v>18507.309999999998</v>
      </c>
      <c r="L108" s="211">
        <v>18588</v>
      </c>
      <c r="M108" s="111">
        <v>80.690000000002328</v>
      </c>
      <c r="N108" s="275">
        <v>4.3598988723916304E-3</v>
      </c>
      <c r="O108" s="75"/>
      <c r="P108" s="272">
        <v>4800</v>
      </c>
      <c r="Q108" s="111">
        <v>4800</v>
      </c>
      <c r="R108" s="111">
        <v>0</v>
      </c>
      <c r="S108" s="275" t="s">
        <v>362</v>
      </c>
      <c r="T108" s="276"/>
      <c r="U108" s="272">
        <v>5205.25</v>
      </c>
      <c r="V108" s="111">
        <v>4800</v>
      </c>
      <c r="W108" s="111">
        <v>-405.25</v>
      </c>
      <c r="X108" s="275">
        <v>-7.7854089621055667E-2</v>
      </c>
      <c r="Z108" s="272">
        <v>10004</v>
      </c>
      <c r="AA108" s="111">
        <v>8304</v>
      </c>
      <c r="AB108" s="111">
        <v>-1700</v>
      </c>
      <c r="AC108" s="275">
        <v>-0.16993202718912434</v>
      </c>
      <c r="AD108" s="276"/>
      <c r="AE108" s="272">
        <v>8490.5299999999988</v>
      </c>
      <c r="AF108" s="111">
        <v>8304</v>
      </c>
      <c r="AG108" s="111">
        <v>-186.52999999999884</v>
      </c>
      <c r="AH108" s="275">
        <v>-2.1969182135861819E-2</v>
      </c>
      <c r="AJ108" s="272">
        <v>0</v>
      </c>
      <c r="AK108" s="111">
        <v>0</v>
      </c>
      <c r="AL108" s="111">
        <v>0</v>
      </c>
      <c r="AM108" s="275">
        <v>0</v>
      </c>
      <c r="AN108" s="276"/>
      <c r="AO108" s="272">
        <v>0</v>
      </c>
      <c r="AP108" s="111">
        <v>0</v>
      </c>
      <c r="AQ108" s="111">
        <v>0</v>
      </c>
      <c r="AR108" s="275">
        <v>0</v>
      </c>
      <c r="AT108" s="272">
        <v>0</v>
      </c>
      <c r="AU108" s="111">
        <v>0</v>
      </c>
      <c r="AV108" s="111">
        <v>0</v>
      </c>
      <c r="AW108" s="275">
        <v>0</v>
      </c>
      <c r="AX108" s="276"/>
      <c r="AY108" s="272">
        <v>0</v>
      </c>
      <c r="AZ108" s="111">
        <v>0</v>
      </c>
      <c r="BA108" s="111">
        <v>0</v>
      </c>
      <c r="BB108" s="275">
        <v>0</v>
      </c>
      <c r="BD108" s="272">
        <v>240</v>
      </c>
      <c r="BE108" s="111">
        <v>240</v>
      </c>
      <c r="BF108" s="111">
        <v>0</v>
      </c>
      <c r="BG108" s="275" t="s">
        <v>362</v>
      </c>
      <c r="BH108" s="276"/>
      <c r="BI108" s="272">
        <v>224.7</v>
      </c>
      <c r="BJ108" s="111">
        <v>240</v>
      </c>
      <c r="BK108" s="111">
        <v>15.300000000000011</v>
      </c>
      <c r="BL108" s="275">
        <v>6.8090787716955994E-2</v>
      </c>
      <c r="BN108" s="272">
        <v>0</v>
      </c>
      <c r="BO108" s="111">
        <v>0</v>
      </c>
      <c r="BP108" s="111">
        <v>0</v>
      </c>
      <c r="BQ108" s="275">
        <v>0</v>
      </c>
      <c r="BR108" s="276"/>
      <c r="BS108" s="272">
        <v>0</v>
      </c>
      <c r="BT108" s="111">
        <v>0</v>
      </c>
      <c r="BU108" s="111">
        <v>0</v>
      </c>
      <c r="BV108" s="275">
        <v>0</v>
      </c>
      <c r="BX108" s="272">
        <v>300</v>
      </c>
      <c r="BY108" s="111">
        <v>300</v>
      </c>
      <c r="BZ108" s="111">
        <v>0</v>
      </c>
      <c r="CA108" s="275" t="s">
        <v>362</v>
      </c>
      <c r="CB108" s="276"/>
      <c r="CC108" s="272">
        <v>281.75</v>
      </c>
      <c r="CD108" s="111">
        <v>300</v>
      </c>
      <c r="CE108" s="111">
        <v>18.25</v>
      </c>
      <c r="CF108" s="275">
        <v>6.4773735581188999E-2</v>
      </c>
      <c r="CH108" s="272">
        <v>600</v>
      </c>
      <c r="CI108" s="111">
        <v>600</v>
      </c>
      <c r="CJ108" s="111">
        <v>0</v>
      </c>
      <c r="CK108" s="275" t="s">
        <v>362</v>
      </c>
      <c r="CL108" s="276"/>
      <c r="CM108" s="272">
        <v>150</v>
      </c>
      <c r="CN108" s="111">
        <v>600</v>
      </c>
      <c r="CO108" s="111">
        <v>450</v>
      </c>
      <c r="CP108" s="275">
        <v>3</v>
      </c>
      <c r="CR108" s="272">
        <v>3800</v>
      </c>
      <c r="CS108" s="111">
        <v>4200</v>
      </c>
      <c r="CT108" s="111">
        <v>400</v>
      </c>
      <c r="CU108" s="275">
        <v>0.10526315789473684</v>
      </c>
      <c r="CV108" s="276"/>
      <c r="CW108" s="272">
        <v>3766.46</v>
      </c>
      <c r="CX108" s="111">
        <v>4200</v>
      </c>
      <c r="CY108" s="111">
        <v>433.53999999999996</v>
      </c>
      <c r="CZ108" s="275">
        <v>0.11510543056344684</v>
      </c>
      <c r="DB108" s="272">
        <v>144</v>
      </c>
      <c r="DC108" s="111">
        <v>144</v>
      </c>
      <c r="DD108" s="111">
        <v>0</v>
      </c>
      <c r="DE108" s="275" t="s">
        <v>362</v>
      </c>
      <c r="DF108" s="276"/>
      <c r="DG108" s="272">
        <v>134.82</v>
      </c>
      <c r="DH108" s="111">
        <v>144</v>
      </c>
      <c r="DI108" s="111">
        <v>9.1800000000000068</v>
      </c>
      <c r="DJ108" s="275">
        <v>6.8090787716955994E-2</v>
      </c>
      <c r="DL108" s="272">
        <v>0</v>
      </c>
      <c r="DM108" s="111">
        <v>0</v>
      </c>
      <c r="DN108" s="111">
        <v>0</v>
      </c>
      <c r="DO108" s="275">
        <v>0</v>
      </c>
      <c r="DP108" s="276"/>
      <c r="DQ108" s="272">
        <v>0</v>
      </c>
      <c r="DR108" s="111">
        <v>0</v>
      </c>
      <c r="DS108" s="111">
        <v>0</v>
      </c>
      <c r="DT108" s="275">
        <v>0</v>
      </c>
      <c r="DV108" s="272">
        <v>200</v>
      </c>
      <c r="DW108" s="111">
        <v>0</v>
      </c>
      <c r="DX108" s="111">
        <v>-200</v>
      </c>
      <c r="DY108" s="275">
        <v>-1</v>
      </c>
      <c r="DZ108" s="276"/>
      <c r="EA108" s="272">
        <v>140.87</v>
      </c>
      <c r="EB108" s="111">
        <v>0</v>
      </c>
      <c r="EC108" s="111">
        <v>-140.87</v>
      </c>
      <c r="ED108" s="275">
        <v>-1</v>
      </c>
      <c r="EF108" s="272">
        <v>120</v>
      </c>
      <c r="EG108" s="111">
        <v>0</v>
      </c>
      <c r="EH108" s="111">
        <v>-120</v>
      </c>
      <c r="EI108" s="275">
        <v>-1</v>
      </c>
      <c r="EJ108" s="276"/>
      <c r="EK108" s="272">
        <v>112.93</v>
      </c>
      <c r="EL108" s="111">
        <v>0</v>
      </c>
      <c r="EM108" s="111">
        <v>-112.93</v>
      </c>
      <c r="EN108" s="275">
        <v>-1</v>
      </c>
      <c r="EP108" s="272">
        <v>0</v>
      </c>
      <c r="EQ108" s="111">
        <v>0</v>
      </c>
      <c r="ER108" s="111">
        <v>0</v>
      </c>
      <c r="ES108" s="275">
        <v>0</v>
      </c>
      <c r="ET108" s="276"/>
      <c r="EU108" s="272">
        <v>0</v>
      </c>
      <c r="EV108" s="111">
        <v>0</v>
      </c>
      <c r="EW108" s="111">
        <v>0</v>
      </c>
      <c r="EX108" s="275">
        <v>0</v>
      </c>
      <c r="EZ108" s="272">
        <v>0</v>
      </c>
      <c r="FA108" s="111">
        <v>0</v>
      </c>
      <c r="FB108" s="111">
        <v>0</v>
      </c>
      <c r="FC108" s="275">
        <v>0</v>
      </c>
      <c r="FD108" s="276"/>
      <c r="FE108" s="272">
        <v>0</v>
      </c>
      <c r="FF108" s="111">
        <v>0</v>
      </c>
      <c r="FG108" s="111">
        <v>0</v>
      </c>
      <c r="FH108" s="275">
        <v>0</v>
      </c>
    </row>
    <row r="109" spans="1:164" s="56" customFormat="1" outlineLevel="1">
      <c r="A109" s="119">
        <v>57000</v>
      </c>
      <c r="B109" s="74">
        <v>57000</v>
      </c>
      <c r="C109" s="68"/>
      <c r="D109" s="56" t="s">
        <v>112</v>
      </c>
      <c r="F109" s="274">
        <v>12047</v>
      </c>
      <c r="G109" s="211">
        <v>8819.9599999999991</v>
      </c>
      <c r="H109" s="111">
        <v>-3227.0400000000009</v>
      </c>
      <c r="I109" s="275">
        <v>-0.26787083921308219</v>
      </c>
      <c r="J109" s="276"/>
      <c r="K109" s="274">
        <v>6431.91</v>
      </c>
      <c r="L109" s="211">
        <v>8819.9599999999991</v>
      </c>
      <c r="M109" s="111">
        <v>2388.0499999999993</v>
      </c>
      <c r="N109" s="275">
        <v>0.37128162552025751</v>
      </c>
      <c r="O109" s="75"/>
      <c r="P109" s="272">
        <v>3600</v>
      </c>
      <c r="Q109" s="111">
        <v>3600</v>
      </c>
      <c r="R109" s="111">
        <v>0</v>
      </c>
      <c r="S109" s="275" t="s">
        <v>362</v>
      </c>
      <c r="T109" s="276"/>
      <c r="U109" s="272">
        <v>2267.7200000000003</v>
      </c>
      <c r="V109" s="111">
        <v>3600</v>
      </c>
      <c r="W109" s="111">
        <v>1332.2799999999997</v>
      </c>
      <c r="X109" s="275">
        <v>0.587497574656483</v>
      </c>
      <c r="Z109" s="272">
        <v>1300</v>
      </c>
      <c r="AA109" s="111">
        <v>999.96000000000015</v>
      </c>
      <c r="AB109" s="111">
        <v>-300.03999999999985</v>
      </c>
      <c r="AC109" s="275">
        <v>-0.23079999999999989</v>
      </c>
      <c r="AD109" s="276"/>
      <c r="AE109" s="272">
        <v>616.5</v>
      </c>
      <c r="AF109" s="111">
        <v>999.96000000000015</v>
      </c>
      <c r="AG109" s="111">
        <v>383.46000000000015</v>
      </c>
      <c r="AH109" s="275">
        <v>0.62199513381995153</v>
      </c>
      <c r="AJ109" s="272">
        <v>0</v>
      </c>
      <c r="AK109" s="111">
        <v>780</v>
      </c>
      <c r="AL109" s="111">
        <v>780</v>
      </c>
      <c r="AM109" s="275" t="s">
        <v>363</v>
      </c>
      <c r="AN109" s="276"/>
      <c r="AO109" s="272">
        <v>0</v>
      </c>
      <c r="AP109" s="111">
        <v>780</v>
      </c>
      <c r="AQ109" s="111">
        <v>780</v>
      </c>
      <c r="AR109" s="275" t="s">
        <v>363</v>
      </c>
      <c r="AT109" s="272">
        <v>0</v>
      </c>
      <c r="AU109" s="111">
        <v>0</v>
      </c>
      <c r="AV109" s="111">
        <v>0</v>
      </c>
      <c r="AW109" s="275">
        <v>0</v>
      </c>
      <c r="AX109" s="276"/>
      <c r="AY109" s="272">
        <v>0</v>
      </c>
      <c r="AZ109" s="111">
        <v>0</v>
      </c>
      <c r="BA109" s="111">
        <v>0</v>
      </c>
      <c r="BB109" s="275">
        <v>0</v>
      </c>
      <c r="BD109" s="272">
        <v>600</v>
      </c>
      <c r="BE109" s="111">
        <v>750</v>
      </c>
      <c r="BF109" s="111">
        <v>150</v>
      </c>
      <c r="BG109" s="275">
        <v>0.25</v>
      </c>
      <c r="BH109" s="276"/>
      <c r="BI109" s="272">
        <v>1585.53</v>
      </c>
      <c r="BJ109" s="111">
        <v>750</v>
      </c>
      <c r="BK109" s="111">
        <v>-835.53</v>
      </c>
      <c r="BL109" s="275">
        <v>-0.52697205350892129</v>
      </c>
      <c r="BN109" s="272">
        <v>1060</v>
      </c>
      <c r="BO109" s="111">
        <v>120</v>
      </c>
      <c r="BP109" s="111">
        <v>-940</v>
      </c>
      <c r="BQ109" s="275">
        <v>-0.8867924528301887</v>
      </c>
      <c r="BR109" s="276"/>
      <c r="BS109" s="272">
        <v>868.5</v>
      </c>
      <c r="BT109" s="111">
        <v>120</v>
      </c>
      <c r="BU109" s="111">
        <v>-748.5</v>
      </c>
      <c r="BV109" s="275">
        <v>-0.86183074265975823</v>
      </c>
      <c r="BX109" s="272">
        <v>1080</v>
      </c>
      <c r="BY109" s="111">
        <v>1080</v>
      </c>
      <c r="BZ109" s="111">
        <v>0</v>
      </c>
      <c r="CA109" s="275" t="s">
        <v>362</v>
      </c>
      <c r="CB109" s="276"/>
      <c r="CC109" s="272">
        <v>270</v>
      </c>
      <c r="CD109" s="111">
        <v>1080</v>
      </c>
      <c r="CE109" s="111">
        <v>810</v>
      </c>
      <c r="CF109" s="275">
        <v>3</v>
      </c>
      <c r="CH109" s="272">
        <v>180</v>
      </c>
      <c r="CI109" s="111">
        <v>180</v>
      </c>
      <c r="CJ109" s="111">
        <v>0</v>
      </c>
      <c r="CK109" s="275" t="s">
        <v>362</v>
      </c>
      <c r="CL109" s="276"/>
      <c r="CM109" s="272">
        <v>188.5</v>
      </c>
      <c r="CN109" s="111">
        <v>180</v>
      </c>
      <c r="CO109" s="111">
        <v>-8.5</v>
      </c>
      <c r="CP109" s="275">
        <v>-4.5092838196286469E-2</v>
      </c>
      <c r="CR109" s="272">
        <v>927</v>
      </c>
      <c r="CS109" s="111">
        <v>930</v>
      </c>
      <c r="CT109" s="111">
        <v>3</v>
      </c>
      <c r="CU109" s="275">
        <v>3.2362459546925568E-3</v>
      </c>
      <c r="CV109" s="276"/>
      <c r="CW109" s="272">
        <v>515.16</v>
      </c>
      <c r="CX109" s="111">
        <v>930</v>
      </c>
      <c r="CY109" s="111">
        <v>414.84000000000003</v>
      </c>
      <c r="CZ109" s="275">
        <v>0.80526438388073618</v>
      </c>
      <c r="DB109" s="272">
        <v>1200</v>
      </c>
      <c r="DC109" s="111">
        <v>260</v>
      </c>
      <c r="DD109" s="111">
        <v>-940</v>
      </c>
      <c r="DE109" s="275">
        <v>-0.78333333333333333</v>
      </c>
      <c r="DF109" s="276"/>
      <c r="DG109" s="272">
        <v>120</v>
      </c>
      <c r="DH109" s="111">
        <v>260</v>
      </c>
      <c r="DI109" s="111">
        <v>140</v>
      </c>
      <c r="DJ109" s="275">
        <v>1.1666666666666667</v>
      </c>
      <c r="DL109" s="272">
        <v>0</v>
      </c>
      <c r="DM109" s="111">
        <v>120</v>
      </c>
      <c r="DN109" s="111">
        <v>120</v>
      </c>
      <c r="DO109" s="275" t="s">
        <v>363</v>
      </c>
      <c r="DP109" s="276"/>
      <c r="DQ109" s="272">
        <v>0</v>
      </c>
      <c r="DR109" s="111">
        <v>120</v>
      </c>
      <c r="DS109" s="111">
        <v>120</v>
      </c>
      <c r="DT109" s="275" t="s">
        <v>363</v>
      </c>
      <c r="DV109" s="272">
        <v>500</v>
      </c>
      <c r="DW109" s="111">
        <v>0</v>
      </c>
      <c r="DX109" s="111">
        <v>-500</v>
      </c>
      <c r="DY109" s="275">
        <v>-1</v>
      </c>
      <c r="DZ109" s="276"/>
      <c r="EA109" s="272">
        <v>0</v>
      </c>
      <c r="EB109" s="111">
        <v>0</v>
      </c>
      <c r="EC109" s="111">
        <v>0</v>
      </c>
      <c r="ED109" s="275">
        <v>0</v>
      </c>
      <c r="EF109" s="272">
        <v>1600</v>
      </c>
      <c r="EG109" s="111">
        <v>0</v>
      </c>
      <c r="EH109" s="111">
        <v>-1600</v>
      </c>
      <c r="EI109" s="275">
        <v>-1</v>
      </c>
      <c r="EJ109" s="276"/>
      <c r="EK109" s="272">
        <v>0</v>
      </c>
      <c r="EL109" s="111">
        <v>0</v>
      </c>
      <c r="EM109" s="111">
        <v>0</v>
      </c>
      <c r="EN109" s="275">
        <v>0</v>
      </c>
      <c r="EP109" s="272">
        <v>0</v>
      </c>
      <c r="EQ109" s="111">
        <v>0</v>
      </c>
      <c r="ER109" s="111">
        <v>0</v>
      </c>
      <c r="ES109" s="275">
        <v>0</v>
      </c>
      <c r="ET109" s="276"/>
      <c r="EU109" s="272">
        <v>0</v>
      </c>
      <c r="EV109" s="111">
        <v>0</v>
      </c>
      <c r="EW109" s="111">
        <v>0</v>
      </c>
      <c r="EX109" s="275">
        <v>0</v>
      </c>
      <c r="EZ109" s="272">
        <v>0</v>
      </c>
      <c r="FA109" s="111">
        <v>0</v>
      </c>
      <c r="FB109" s="111">
        <v>0</v>
      </c>
      <c r="FC109" s="275">
        <v>0</v>
      </c>
      <c r="FD109" s="276"/>
      <c r="FE109" s="272">
        <v>0</v>
      </c>
      <c r="FF109" s="111">
        <v>0</v>
      </c>
      <c r="FG109" s="111">
        <v>0</v>
      </c>
      <c r="FH109" s="275">
        <v>0</v>
      </c>
    </row>
    <row r="110" spans="1:164" s="56" customFormat="1" outlineLevel="1">
      <c r="A110" s="119">
        <v>57100</v>
      </c>
      <c r="B110" s="74">
        <v>57100</v>
      </c>
      <c r="C110" s="68"/>
      <c r="D110" s="56" t="s">
        <v>113</v>
      </c>
      <c r="F110" s="274">
        <v>690654</v>
      </c>
      <c r="G110" s="211">
        <v>748670</v>
      </c>
      <c r="H110" s="111">
        <v>58016</v>
      </c>
      <c r="I110" s="275">
        <v>8.400154056879422E-2</v>
      </c>
      <c r="J110" s="276"/>
      <c r="K110" s="274">
        <v>577237.82000000007</v>
      </c>
      <c r="L110" s="211">
        <v>748670</v>
      </c>
      <c r="M110" s="111">
        <v>171432.17999999993</v>
      </c>
      <c r="N110" s="275">
        <v>0.29698708930748841</v>
      </c>
      <c r="O110" s="75"/>
      <c r="P110" s="272">
        <v>56320</v>
      </c>
      <c r="Q110" s="111">
        <v>31080</v>
      </c>
      <c r="R110" s="111">
        <v>-25240</v>
      </c>
      <c r="S110" s="275">
        <v>-0.44815340909090912</v>
      </c>
      <c r="T110" s="276"/>
      <c r="U110" s="272">
        <v>103195.66</v>
      </c>
      <c r="V110" s="111">
        <v>31080</v>
      </c>
      <c r="W110" s="111">
        <v>-72115.66</v>
      </c>
      <c r="X110" s="275">
        <v>-0.69882454359030211</v>
      </c>
      <c r="Z110" s="272">
        <v>100300</v>
      </c>
      <c r="AA110" s="111">
        <v>45296</v>
      </c>
      <c r="AB110" s="111">
        <v>-55004</v>
      </c>
      <c r="AC110" s="275">
        <v>-0.54839481555334002</v>
      </c>
      <c r="AD110" s="276"/>
      <c r="AE110" s="272">
        <v>41055.509999999995</v>
      </c>
      <c r="AF110" s="111">
        <v>45296</v>
      </c>
      <c r="AG110" s="111">
        <v>4240.4900000000052</v>
      </c>
      <c r="AH110" s="275">
        <v>0.10328674518962268</v>
      </c>
      <c r="AJ110" s="272">
        <v>0</v>
      </c>
      <c r="AK110" s="111">
        <v>161500</v>
      </c>
      <c r="AL110" s="111">
        <v>161500</v>
      </c>
      <c r="AM110" s="275" t="s">
        <v>363</v>
      </c>
      <c r="AN110" s="276"/>
      <c r="AO110" s="272">
        <v>0</v>
      </c>
      <c r="AP110" s="111">
        <v>161500</v>
      </c>
      <c r="AQ110" s="111">
        <v>161500</v>
      </c>
      <c r="AR110" s="275" t="s">
        <v>363</v>
      </c>
      <c r="AT110" s="272">
        <v>8500</v>
      </c>
      <c r="AU110" s="111">
        <v>4000</v>
      </c>
      <c r="AV110" s="111">
        <v>-4500</v>
      </c>
      <c r="AW110" s="275">
        <v>-0.52941176470588236</v>
      </c>
      <c r="AX110" s="276"/>
      <c r="AY110" s="272">
        <v>6500</v>
      </c>
      <c r="AZ110" s="111">
        <v>4000</v>
      </c>
      <c r="BA110" s="111">
        <v>-2500</v>
      </c>
      <c r="BB110" s="275">
        <v>-0.38461538461538464</v>
      </c>
      <c r="BD110" s="272">
        <v>16500</v>
      </c>
      <c r="BE110" s="111">
        <v>3000</v>
      </c>
      <c r="BF110" s="111">
        <v>-13500</v>
      </c>
      <c r="BG110" s="275">
        <v>-0.81818181818181823</v>
      </c>
      <c r="BH110" s="276"/>
      <c r="BI110" s="272">
        <v>2607.34</v>
      </c>
      <c r="BJ110" s="111">
        <v>3000</v>
      </c>
      <c r="BK110" s="111">
        <v>392.65999999999985</v>
      </c>
      <c r="BL110" s="275">
        <v>0.15059792738960007</v>
      </c>
      <c r="BN110" s="272">
        <v>0</v>
      </c>
      <c r="BO110" s="111">
        <v>0</v>
      </c>
      <c r="BP110" s="111">
        <v>0</v>
      </c>
      <c r="BQ110" s="275">
        <v>0</v>
      </c>
      <c r="BR110" s="276"/>
      <c r="BS110" s="272">
        <v>0</v>
      </c>
      <c r="BT110" s="111">
        <v>0</v>
      </c>
      <c r="BU110" s="111">
        <v>0</v>
      </c>
      <c r="BV110" s="275">
        <v>0</v>
      </c>
      <c r="BX110" s="272">
        <v>56000</v>
      </c>
      <c r="BY110" s="111">
        <v>136500</v>
      </c>
      <c r="BZ110" s="111">
        <v>80500</v>
      </c>
      <c r="CA110" s="275">
        <v>1.4375</v>
      </c>
      <c r="CB110" s="276"/>
      <c r="CC110" s="272">
        <v>13119</v>
      </c>
      <c r="CD110" s="111">
        <v>136500</v>
      </c>
      <c r="CE110" s="111">
        <v>123381</v>
      </c>
      <c r="CF110" s="275">
        <v>9.4047564600960438</v>
      </c>
      <c r="CH110" s="272">
        <v>0</v>
      </c>
      <c r="CI110" s="111">
        <v>0</v>
      </c>
      <c r="CJ110" s="111">
        <v>0</v>
      </c>
      <c r="CK110" s="275">
        <v>0</v>
      </c>
      <c r="CL110" s="276"/>
      <c r="CM110" s="272">
        <v>0</v>
      </c>
      <c r="CN110" s="111">
        <v>0</v>
      </c>
      <c r="CO110" s="111">
        <v>0</v>
      </c>
      <c r="CP110" s="275">
        <v>0</v>
      </c>
      <c r="CR110" s="272">
        <v>68034</v>
      </c>
      <c r="CS110" s="111">
        <v>86394</v>
      </c>
      <c r="CT110" s="111">
        <v>18360</v>
      </c>
      <c r="CU110" s="275">
        <v>0.26986506746626687</v>
      </c>
      <c r="CV110" s="276"/>
      <c r="CW110" s="272">
        <v>60139.86</v>
      </c>
      <c r="CX110" s="111">
        <v>86394</v>
      </c>
      <c r="CY110" s="111">
        <v>26254.14</v>
      </c>
      <c r="CZ110" s="275">
        <v>0.43655139868965442</v>
      </c>
      <c r="DB110" s="272">
        <v>340000</v>
      </c>
      <c r="DC110" s="111">
        <v>267550</v>
      </c>
      <c r="DD110" s="111">
        <v>-72450</v>
      </c>
      <c r="DE110" s="275">
        <v>-0.21308823529411763</v>
      </c>
      <c r="DF110" s="276"/>
      <c r="DG110" s="272">
        <v>339321.45</v>
      </c>
      <c r="DH110" s="111">
        <v>267550</v>
      </c>
      <c r="DI110" s="111">
        <v>-71771.450000000012</v>
      </c>
      <c r="DJ110" s="275">
        <v>-0.21151462720673866</v>
      </c>
      <c r="DL110" s="272">
        <v>0</v>
      </c>
      <c r="DM110" s="111">
        <v>9000</v>
      </c>
      <c r="DN110" s="111">
        <v>9000</v>
      </c>
      <c r="DO110" s="275" t="s">
        <v>363</v>
      </c>
      <c r="DP110" s="276"/>
      <c r="DQ110" s="272">
        <v>0</v>
      </c>
      <c r="DR110" s="111">
        <v>9000</v>
      </c>
      <c r="DS110" s="111">
        <v>9000</v>
      </c>
      <c r="DT110" s="275" t="s">
        <v>363</v>
      </c>
      <c r="DV110" s="272">
        <v>0</v>
      </c>
      <c r="DW110" s="111">
        <v>0</v>
      </c>
      <c r="DX110" s="111">
        <v>0</v>
      </c>
      <c r="DY110" s="275">
        <v>0</v>
      </c>
      <c r="DZ110" s="276"/>
      <c r="EA110" s="272">
        <v>0</v>
      </c>
      <c r="EB110" s="111">
        <v>0</v>
      </c>
      <c r="EC110" s="111">
        <v>0</v>
      </c>
      <c r="ED110" s="275">
        <v>0</v>
      </c>
      <c r="EF110" s="272">
        <v>5000</v>
      </c>
      <c r="EG110" s="111">
        <v>4350</v>
      </c>
      <c r="EH110" s="111">
        <v>-650</v>
      </c>
      <c r="EI110" s="275">
        <v>-0.13</v>
      </c>
      <c r="EJ110" s="276"/>
      <c r="EK110" s="272">
        <v>1300</v>
      </c>
      <c r="EL110" s="111">
        <v>4350</v>
      </c>
      <c r="EM110" s="111">
        <v>3050</v>
      </c>
      <c r="EN110" s="275">
        <v>2.3461538461538463</v>
      </c>
      <c r="EP110" s="272">
        <v>40000</v>
      </c>
      <c r="EQ110" s="111">
        <v>0</v>
      </c>
      <c r="ER110" s="111">
        <v>-40000</v>
      </c>
      <c r="ES110" s="275">
        <v>-1</v>
      </c>
      <c r="ET110" s="276"/>
      <c r="EU110" s="272">
        <v>9999</v>
      </c>
      <c r="EV110" s="111">
        <v>0</v>
      </c>
      <c r="EW110" s="111">
        <v>-9999</v>
      </c>
      <c r="EX110" s="275">
        <v>-1</v>
      </c>
      <c r="EZ110" s="272">
        <v>0</v>
      </c>
      <c r="FA110" s="111">
        <v>0</v>
      </c>
      <c r="FB110" s="111">
        <v>0</v>
      </c>
      <c r="FC110" s="275">
        <v>0</v>
      </c>
      <c r="FD110" s="276"/>
      <c r="FE110" s="272">
        <v>0</v>
      </c>
      <c r="FF110" s="111">
        <v>0</v>
      </c>
      <c r="FG110" s="111">
        <v>0</v>
      </c>
      <c r="FH110" s="275">
        <v>0</v>
      </c>
    </row>
    <row r="111" spans="1:164" s="56" customFormat="1" outlineLevel="1">
      <c r="A111" s="119">
        <v>57200</v>
      </c>
      <c r="B111" s="74">
        <v>57200</v>
      </c>
      <c r="C111" s="68"/>
      <c r="D111" s="56" t="s">
        <v>143</v>
      </c>
      <c r="F111" s="274">
        <v>16300</v>
      </c>
      <c r="G111" s="211">
        <v>16500</v>
      </c>
      <c r="H111" s="111">
        <v>200</v>
      </c>
      <c r="I111" s="275">
        <v>1.2269938650306749E-2</v>
      </c>
      <c r="J111" s="276"/>
      <c r="K111" s="274">
        <v>11732.74</v>
      </c>
      <c r="L111" s="211">
        <v>16500</v>
      </c>
      <c r="M111" s="111">
        <v>4767.26</v>
      </c>
      <c r="N111" s="275">
        <v>0.40632111510184327</v>
      </c>
      <c r="O111" s="75"/>
      <c r="P111" s="272">
        <v>0</v>
      </c>
      <c r="Q111" s="111">
        <v>0</v>
      </c>
      <c r="R111" s="111">
        <v>0</v>
      </c>
      <c r="S111" s="275">
        <v>0</v>
      </c>
      <c r="T111" s="276"/>
      <c r="U111" s="272">
        <v>0</v>
      </c>
      <c r="V111" s="111">
        <v>0</v>
      </c>
      <c r="W111" s="111">
        <v>0</v>
      </c>
      <c r="X111" s="275">
        <v>0</v>
      </c>
      <c r="Z111" s="272">
        <v>0</v>
      </c>
      <c r="AA111" s="111">
        <v>0</v>
      </c>
      <c r="AB111" s="111">
        <v>0</v>
      </c>
      <c r="AC111" s="275">
        <v>0</v>
      </c>
      <c r="AD111" s="276"/>
      <c r="AE111" s="272">
        <v>0</v>
      </c>
      <c r="AF111" s="111">
        <v>0</v>
      </c>
      <c r="AG111" s="111">
        <v>0</v>
      </c>
      <c r="AH111" s="275">
        <v>0</v>
      </c>
      <c r="AJ111" s="272">
        <v>0</v>
      </c>
      <c r="AK111" s="111">
        <v>14500</v>
      </c>
      <c r="AL111" s="111">
        <v>14500</v>
      </c>
      <c r="AM111" s="275" t="s">
        <v>363</v>
      </c>
      <c r="AN111" s="276"/>
      <c r="AO111" s="272">
        <v>0</v>
      </c>
      <c r="AP111" s="111">
        <v>14500</v>
      </c>
      <c r="AQ111" s="111">
        <v>14500</v>
      </c>
      <c r="AR111" s="275" t="s">
        <v>363</v>
      </c>
      <c r="AT111" s="272">
        <v>0</v>
      </c>
      <c r="AU111" s="111">
        <v>0</v>
      </c>
      <c r="AV111" s="111">
        <v>0</v>
      </c>
      <c r="AW111" s="275">
        <v>0</v>
      </c>
      <c r="AX111" s="276"/>
      <c r="AY111" s="272">
        <v>0</v>
      </c>
      <c r="AZ111" s="111">
        <v>0</v>
      </c>
      <c r="BA111" s="111">
        <v>0</v>
      </c>
      <c r="BB111" s="275">
        <v>0</v>
      </c>
      <c r="BD111" s="272">
        <v>2000</v>
      </c>
      <c r="BE111" s="111">
        <v>2000</v>
      </c>
      <c r="BF111" s="111">
        <v>0</v>
      </c>
      <c r="BG111" s="275" t="s">
        <v>362</v>
      </c>
      <c r="BH111" s="276"/>
      <c r="BI111" s="272">
        <v>501</v>
      </c>
      <c r="BJ111" s="111">
        <v>2000</v>
      </c>
      <c r="BK111" s="111">
        <v>1499</v>
      </c>
      <c r="BL111" s="275">
        <v>2.992015968063872</v>
      </c>
      <c r="BN111" s="272">
        <v>0</v>
      </c>
      <c r="BO111" s="111">
        <v>0</v>
      </c>
      <c r="BP111" s="111">
        <v>0</v>
      </c>
      <c r="BQ111" s="275">
        <v>0</v>
      </c>
      <c r="BR111" s="276"/>
      <c r="BS111" s="272">
        <v>0</v>
      </c>
      <c r="BT111" s="111">
        <v>0</v>
      </c>
      <c r="BU111" s="111">
        <v>0</v>
      </c>
      <c r="BV111" s="275">
        <v>0</v>
      </c>
      <c r="BX111" s="272">
        <v>0</v>
      </c>
      <c r="BY111" s="111">
        <v>0</v>
      </c>
      <c r="BZ111" s="111">
        <v>0</v>
      </c>
      <c r="CA111" s="275">
        <v>0</v>
      </c>
      <c r="CB111" s="276"/>
      <c r="CC111" s="272">
        <v>0</v>
      </c>
      <c r="CD111" s="111">
        <v>0</v>
      </c>
      <c r="CE111" s="111">
        <v>0</v>
      </c>
      <c r="CF111" s="275">
        <v>0</v>
      </c>
      <c r="CH111" s="272">
        <v>0</v>
      </c>
      <c r="CI111" s="111">
        <v>0</v>
      </c>
      <c r="CJ111" s="111">
        <v>0</v>
      </c>
      <c r="CK111" s="275">
        <v>0</v>
      </c>
      <c r="CL111" s="276"/>
      <c r="CM111" s="272">
        <v>0</v>
      </c>
      <c r="CN111" s="111">
        <v>0</v>
      </c>
      <c r="CO111" s="111">
        <v>0</v>
      </c>
      <c r="CP111" s="275">
        <v>0</v>
      </c>
      <c r="CR111" s="272">
        <v>0</v>
      </c>
      <c r="CS111" s="111">
        <v>0</v>
      </c>
      <c r="CT111" s="111">
        <v>0</v>
      </c>
      <c r="CU111" s="275">
        <v>0</v>
      </c>
      <c r="CV111" s="276"/>
      <c r="CW111" s="272">
        <v>0</v>
      </c>
      <c r="CX111" s="111">
        <v>0</v>
      </c>
      <c r="CY111" s="111">
        <v>0</v>
      </c>
      <c r="CZ111" s="275">
        <v>0</v>
      </c>
      <c r="DB111" s="272">
        <v>14300</v>
      </c>
      <c r="DC111" s="111">
        <v>0</v>
      </c>
      <c r="DD111" s="111">
        <v>-14300</v>
      </c>
      <c r="DE111" s="275">
        <v>-1</v>
      </c>
      <c r="DF111" s="276"/>
      <c r="DG111" s="272">
        <v>11231.74</v>
      </c>
      <c r="DH111" s="111">
        <v>0</v>
      </c>
      <c r="DI111" s="111">
        <v>-11231.74</v>
      </c>
      <c r="DJ111" s="275">
        <v>-1</v>
      </c>
      <c r="DL111" s="272">
        <v>0</v>
      </c>
      <c r="DM111" s="111">
        <v>0</v>
      </c>
      <c r="DN111" s="111">
        <v>0</v>
      </c>
      <c r="DO111" s="275">
        <v>0</v>
      </c>
      <c r="DP111" s="276"/>
      <c r="DQ111" s="272">
        <v>0</v>
      </c>
      <c r="DR111" s="111">
        <v>0</v>
      </c>
      <c r="DS111" s="111">
        <v>0</v>
      </c>
      <c r="DT111" s="275">
        <v>0</v>
      </c>
      <c r="DV111" s="272">
        <v>0</v>
      </c>
      <c r="DW111" s="111">
        <v>0</v>
      </c>
      <c r="DX111" s="111">
        <v>0</v>
      </c>
      <c r="DY111" s="275">
        <v>0</v>
      </c>
      <c r="DZ111" s="276"/>
      <c r="EA111" s="272">
        <v>0</v>
      </c>
      <c r="EB111" s="111">
        <v>0</v>
      </c>
      <c r="EC111" s="111">
        <v>0</v>
      </c>
      <c r="ED111" s="275">
        <v>0</v>
      </c>
      <c r="EF111" s="272">
        <v>0</v>
      </c>
      <c r="EG111" s="111">
        <v>0</v>
      </c>
      <c r="EH111" s="111">
        <v>0</v>
      </c>
      <c r="EI111" s="275">
        <v>0</v>
      </c>
      <c r="EJ111" s="276"/>
      <c r="EK111" s="272">
        <v>0</v>
      </c>
      <c r="EL111" s="111">
        <v>0</v>
      </c>
      <c r="EM111" s="111">
        <v>0</v>
      </c>
      <c r="EN111" s="275">
        <v>0</v>
      </c>
      <c r="EP111" s="272">
        <v>0</v>
      </c>
      <c r="EQ111" s="111">
        <v>0</v>
      </c>
      <c r="ER111" s="111">
        <v>0</v>
      </c>
      <c r="ES111" s="275">
        <v>0</v>
      </c>
      <c r="ET111" s="276"/>
      <c r="EU111" s="272">
        <v>0</v>
      </c>
      <c r="EV111" s="111">
        <v>0</v>
      </c>
      <c r="EW111" s="111">
        <v>0</v>
      </c>
      <c r="EX111" s="275">
        <v>0</v>
      </c>
      <c r="EZ111" s="272">
        <v>0</v>
      </c>
      <c r="FA111" s="111">
        <v>0</v>
      </c>
      <c r="FB111" s="111">
        <v>0</v>
      </c>
      <c r="FC111" s="275">
        <v>0</v>
      </c>
      <c r="FD111" s="276"/>
      <c r="FE111" s="272">
        <v>0</v>
      </c>
      <c r="FF111" s="111">
        <v>0</v>
      </c>
      <c r="FG111" s="111">
        <v>0</v>
      </c>
      <c r="FH111" s="275">
        <v>0</v>
      </c>
    </row>
    <row r="112" spans="1:164" s="56" customFormat="1" outlineLevel="1">
      <c r="A112" s="119">
        <v>57225</v>
      </c>
      <c r="B112" s="74">
        <v>57225</v>
      </c>
      <c r="C112" s="68"/>
      <c r="D112" s="56" t="s">
        <v>26</v>
      </c>
      <c r="F112" s="274">
        <v>35350</v>
      </c>
      <c r="G112" s="211">
        <v>39100</v>
      </c>
      <c r="H112" s="111">
        <v>3750</v>
      </c>
      <c r="I112" s="275">
        <v>0.10608203677510608</v>
      </c>
      <c r="J112" s="276"/>
      <c r="K112" s="274">
        <v>24964.22</v>
      </c>
      <c r="L112" s="211">
        <v>39100</v>
      </c>
      <c r="M112" s="111">
        <v>14135.779999999999</v>
      </c>
      <c r="N112" s="275">
        <v>0.56624160498505449</v>
      </c>
      <c r="O112" s="75"/>
      <c r="P112" s="272">
        <v>0</v>
      </c>
      <c r="Q112" s="111">
        <v>0</v>
      </c>
      <c r="R112" s="111">
        <v>0</v>
      </c>
      <c r="S112" s="275">
        <v>0</v>
      </c>
      <c r="T112" s="276"/>
      <c r="U112" s="272">
        <v>0</v>
      </c>
      <c r="V112" s="111">
        <v>0</v>
      </c>
      <c r="W112" s="111">
        <v>0</v>
      </c>
      <c r="X112" s="275">
        <v>0</v>
      </c>
      <c r="Z112" s="272">
        <v>0</v>
      </c>
      <c r="AA112" s="111">
        <v>0</v>
      </c>
      <c r="AB112" s="111">
        <v>0</v>
      </c>
      <c r="AC112" s="275">
        <v>0</v>
      </c>
      <c r="AD112" s="276"/>
      <c r="AE112" s="272">
        <v>0</v>
      </c>
      <c r="AF112" s="111">
        <v>0</v>
      </c>
      <c r="AG112" s="111">
        <v>0</v>
      </c>
      <c r="AH112" s="275">
        <v>0</v>
      </c>
      <c r="AJ112" s="272">
        <v>0</v>
      </c>
      <c r="AK112" s="111">
        <v>37900</v>
      </c>
      <c r="AL112" s="111">
        <v>37900</v>
      </c>
      <c r="AM112" s="275" t="s">
        <v>363</v>
      </c>
      <c r="AN112" s="276"/>
      <c r="AO112" s="272">
        <v>0</v>
      </c>
      <c r="AP112" s="111">
        <v>37900</v>
      </c>
      <c r="AQ112" s="111">
        <v>37900</v>
      </c>
      <c r="AR112" s="275" t="s">
        <v>363</v>
      </c>
      <c r="AT112" s="272">
        <v>0</v>
      </c>
      <c r="AU112" s="111">
        <v>0</v>
      </c>
      <c r="AV112" s="111">
        <v>0</v>
      </c>
      <c r="AW112" s="275">
        <v>0</v>
      </c>
      <c r="AX112" s="276"/>
      <c r="AY112" s="272">
        <v>0</v>
      </c>
      <c r="AZ112" s="111">
        <v>0</v>
      </c>
      <c r="BA112" s="111">
        <v>0</v>
      </c>
      <c r="BB112" s="275">
        <v>0</v>
      </c>
      <c r="BD112" s="272">
        <v>1200</v>
      </c>
      <c r="BE112" s="111">
        <v>1200</v>
      </c>
      <c r="BF112" s="111">
        <v>0</v>
      </c>
      <c r="BG112" s="275" t="s">
        <v>362</v>
      </c>
      <c r="BH112" s="276"/>
      <c r="BI112" s="272">
        <v>300</v>
      </c>
      <c r="BJ112" s="111">
        <v>1200</v>
      </c>
      <c r="BK112" s="111">
        <v>900</v>
      </c>
      <c r="BL112" s="275">
        <v>3</v>
      </c>
      <c r="BN112" s="272">
        <v>0</v>
      </c>
      <c r="BO112" s="111">
        <v>0</v>
      </c>
      <c r="BP112" s="111">
        <v>0</v>
      </c>
      <c r="BQ112" s="275">
        <v>0</v>
      </c>
      <c r="BR112" s="276"/>
      <c r="BS112" s="272">
        <v>0</v>
      </c>
      <c r="BT112" s="111">
        <v>0</v>
      </c>
      <c r="BU112" s="111">
        <v>0</v>
      </c>
      <c r="BV112" s="275">
        <v>0</v>
      </c>
      <c r="BX112" s="272">
        <v>0</v>
      </c>
      <c r="BY112" s="111">
        <v>0</v>
      </c>
      <c r="BZ112" s="111">
        <v>0</v>
      </c>
      <c r="CA112" s="275">
        <v>0</v>
      </c>
      <c r="CB112" s="276"/>
      <c r="CC112" s="272">
        <v>0</v>
      </c>
      <c r="CD112" s="111">
        <v>0</v>
      </c>
      <c r="CE112" s="111">
        <v>0</v>
      </c>
      <c r="CF112" s="275">
        <v>0</v>
      </c>
      <c r="CH112" s="272">
        <v>0</v>
      </c>
      <c r="CI112" s="111">
        <v>0</v>
      </c>
      <c r="CJ112" s="111">
        <v>0</v>
      </c>
      <c r="CK112" s="275">
        <v>0</v>
      </c>
      <c r="CL112" s="276"/>
      <c r="CM112" s="272">
        <v>0</v>
      </c>
      <c r="CN112" s="111">
        <v>0</v>
      </c>
      <c r="CO112" s="111">
        <v>0</v>
      </c>
      <c r="CP112" s="275">
        <v>0</v>
      </c>
      <c r="CR112" s="272">
        <v>0</v>
      </c>
      <c r="CS112" s="111">
        <v>0</v>
      </c>
      <c r="CT112" s="111">
        <v>0</v>
      </c>
      <c r="CU112" s="275">
        <v>0</v>
      </c>
      <c r="CV112" s="276"/>
      <c r="CW112" s="272">
        <v>0</v>
      </c>
      <c r="CX112" s="111">
        <v>0</v>
      </c>
      <c r="CY112" s="111">
        <v>0</v>
      </c>
      <c r="CZ112" s="275">
        <v>0</v>
      </c>
      <c r="DB112" s="272">
        <v>34150</v>
      </c>
      <c r="DC112" s="111">
        <v>0</v>
      </c>
      <c r="DD112" s="111">
        <v>-34150</v>
      </c>
      <c r="DE112" s="275">
        <v>-1</v>
      </c>
      <c r="DF112" s="276"/>
      <c r="DG112" s="272">
        <v>24664.22</v>
      </c>
      <c r="DH112" s="111">
        <v>0</v>
      </c>
      <c r="DI112" s="111">
        <v>-24664.22</v>
      </c>
      <c r="DJ112" s="275">
        <v>-1</v>
      </c>
      <c r="DL112" s="272">
        <v>0</v>
      </c>
      <c r="DM112" s="111">
        <v>0</v>
      </c>
      <c r="DN112" s="111">
        <v>0</v>
      </c>
      <c r="DO112" s="275">
        <v>0</v>
      </c>
      <c r="DP112" s="276"/>
      <c r="DQ112" s="272">
        <v>0</v>
      </c>
      <c r="DR112" s="111">
        <v>0</v>
      </c>
      <c r="DS112" s="111">
        <v>0</v>
      </c>
      <c r="DT112" s="275">
        <v>0</v>
      </c>
      <c r="DV112" s="272">
        <v>0</v>
      </c>
      <c r="DW112" s="111">
        <v>0</v>
      </c>
      <c r="DX112" s="111">
        <v>0</v>
      </c>
      <c r="DY112" s="275">
        <v>0</v>
      </c>
      <c r="DZ112" s="276"/>
      <c r="EA112" s="272">
        <v>0</v>
      </c>
      <c r="EB112" s="111">
        <v>0</v>
      </c>
      <c r="EC112" s="111">
        <v>0</v>
      </c>
      <c r="ED112" s="275">
        <v>0</v>
      </c>
      <c r="EF112" s="272">
        <v>0</v>
      </c>
      <c r="EG112" s="111">
        <v>0</v>
      </c>
      <c r="EH112" s="111">
        <v>0</v>
      </c>
      <c r="EI112" s="275">
        <v>0</v>
      </c>
      <c r="EJ112" s="276"/>
      <c r="EK112" s="272">
        <v>0</v>
      </c>
      <c r="EL112" s="111">
        <v>0</v>
      </c>
      <c r="EM112" s="111">
        <v>0</v>
      </c>
      <c r="EN112" s="275">
        <v>0</v>
      </c>
      <c r="EP112" s="272">
        <v>0</v>
      </c>
      <c r="EQ112" s="111">
        <v>0</v>
      </c>
      <c r="ER112" s="111">
        <v>0</v>
      </c>
      <c r="ES112" s="275">
        <v>0</v>
      </c>
      <c r="ET112" s="276"/>
      <c r="EU112" s="272">
        <v>0</v>
      </c>
      <c r="EV112" s="111">
        <v>0</v>
      </c>
      <c r="EW112" s="111">
        <v>0</v>
      </c>
      <c r="EX112" s="275">
        <v>0</v>
      </c>
      <c r="EZ112" s="272">
        <v>0</v>
      </c>
      <c r="FA112" s="111">
        <v>0</v>
      </c>
      <c r="FB112" s="111">
        <v>0</v>
      </c>
      <c r="FC112" s="275">
        <v>0</v>
      </c>
      <c r="FD112" s="276"/>
      <c r="FE112" s="272">
        <v>0</v>
      </c>
      <c r="FF112" s="111">
        <v>0</v>
      </c>
      <c r="FG112" s="111">
        <v>0</v>
      </c>
      <c r="FH112" s="275">
        <v>0</v>
      </c>
    </row>
    <row r="113" spans="1:164" s="56" customFormat="1" outlineLevel="1">
      <c r="A113" s="119">
        <v>57250</v>
      </c>
      <c r="B113" s="74">
        <v>57250</v>
      </c>
      <c r="C113" s="68"/>
      <c r="D113" s="56" t="s">
        <v>27</v>
      </c>
      <c r="F113" s="274">
        <v>2000</v>
      </c>
      <c r="G113" s="211">
        <v>2000</v>
      </c>
      <c r="H113" s="111">
        <v>0</v>
      </c>
      <c r="I113" s="275" t="s">
        <v>362</v>
      </c>
      <c r="J113" s="276"/>
      <c r="K113" s="274">
        <v>500</v>
      </c>
      <c r="L113" s="211">
        <v>2000</v>
      </c>
      <c r="M113" s="111">
        <v>1500</v>
      </c>
      <c r="N113" s="275">
        <v>3</v>
      </c>
      <c r="O113" s="75"/>
      <c r="P113" s="272">
        <v>0</v>
      </c>
      <c r="Q113" s="111">
        <v>0</v>
      </c>
      <c r="R113" s="111">
        <v>0</v>
      </c>
      <c r="S113" s="275">
        <v>0</v>
      </c>
      <c r="T113" s="276"/>
      <c r="U113" s="272">
        <v>0</v>
      </c>
      <c r="V113" s="111">
        <v>0</v>
      </c>
      <c r="W113" s="111">
        <v>0</v>
      </c>
      <c r="X113" s="275">
        <v>0</v>
      </c>
      <c r="Z113" s="272">
        <v>0</v>
      </c>
      <c r="AA113" s="111">
        <v>0</v>
      </c>
      <c r="AB113" s="111">
        <v>0</v>
      </c>
      <c r="AC113" s="275">
        <v>0</v>
      </c>
      <c r="AD113" s="276"/>
      <c r="AE113" s="272">
        <v>0</v>
      </c>
      <c r="AF113" s="111">
        <v>0</v>
      </c>
      <c r="AG113" s="111">
        <v>0</v>
      </c>
      <c r="AH113" s="275">
        <v>0</v>
      </c>
      <c r="AJ113" s="272">
        <v>0</v>
      </c>
      <c r="AK113" s="111">
        <v>0</v>
      </c>
      <c r="AL113" s="111">
        <v>0</v>
      </c>
      <c r="AM113" s="275">
        <v>0</v>
      </c>
      <c r="AN113" s="276"/>
      <c r="AO113" s="272">
        <v>0</v>
      </c>
      <c r="AP113" s="111">
        <v>0</v>
      </c>
      <c r="AQ113" s="111">
        <v>0</v>
      </c>
      <c r="AR113" s="275">
        <v>0</v>
      </c>
      <c r="AT113" s="272">
        <v>0</v>
      </c>
      <c r="AU113" s="111">
        <v>0</v>
      </c>
      <c r="AV113" s="111">
        <v>0</v>
      </c>
      <c r="AW113" s="275">
        <v>0</v>
      </c>
      <c r="AX113" s="276"/>
      <c r="AY113" s="272">
        <v>0</v>
      </c>
      <c r="AZ113" s="111">
        <v>0</v>
      </c>
      <c r="BA113" s="111">
        <v>0</v>
      </c>
      <c r="BB113" s="275">
        <v>0</v>
      </c>
      <c r="BD113" s="272">
        <v>2000</v>
      </c>
      <c r="BE113" s="111">
        <v>2000</v>
      </c>
      <c r="BF113" s="111">
        <v>0</v>
      </c>
      <c r="BG113" s="275" t="s">
        <v>362</v>
      </c>
      <c r="BH113" s="276"/>
      <c r="BI113" s="272">
        <v>500</v>
      </c>
      <c r="BJ113" s="111">
        <v>2000</v>
      </c>
      <c r="BK113" s="111">
        <v>1500</v>
      </c>
      <c r="BL113" s="275">
        <v>3</v>
      </c>
      <c r="BN113" s="272">
        <v>0</v>
      </c>
      <c r="BO113" s="111">
        <v>0</v>
      </c>
      <c r="BP113" s="111">
        <v>0</v>
      </c>
      <c r="BQ113" s="275">
        <v>0</v>
      </c>
      <c r="BR113" s="276"/>
      <c r="BS113" s="272">
        <v>0</v>
      </c>
      <c r="BT113" s="111">
        <v>0</v>
      </c>
      <c r="BU113" s="111">
        <v>0</v>
      </c>
      <c r="BV113" s="275">
        <v>0</v>
      </c>
      <c r="BX113" s="272">
        <v>0</v>
      </c>
      <c r="BY113" s="111">
        <v>0</v>
      </c>
      <c r="BZ113" s="111">
        <v>0</v>
      </c>
      <c r="CA113" s="275">
        <v>0</v>
      </c>
      <c r="CB113" s="276"/>
      <c r="CC113" s="272">
        <v>0</v>
      </c>
      <c r="CD113" s="111">
        <v>0</v>
      </c>
      <c r="CE113" s="111">
        <v>0</v>
      </c>
      <c r="CF113" s="275">
        <v>0</v>
      </c>
      <c r="CH113" s="272">
        <v>0</v>
      </c>
      <c r="CI113" s="111">
        <v>0</v>
      </c>
      <c r="CJ113" s="111">
        <v>0</v>
      </c>
      <c r="CK113" s="275">
        <v>0</v>
      </c>
      <c r="CL113" s="276"/>
      <c r="CM113" s="272">
        <v>0</v>
      </c>
      <c r="CN113" s="111">
        <v>0</v>
      </c>
      <c r="CO113" s="111">
        <v>0</v>
      </c>
      <c r="CP113" s="275">
        <v>0</v>
      </c>
      <c r="CR113" s="272">
        <v>0</v>
      </c>
      <c r="CS113" s="111">
        <v>0</v>
      </c>
      <c r="CT113" s="111">
        <v>0</v>
      </c>
      <c r="CU113" s="275">
        <v>0</v>
      </c>
      <c r="CV113" s="276"/>
      <c r="CW113" s="272">
        <v>0</v>
      </c>
      <c r="CX113" s="111">
        <v>0</v>
      </c>
      <c r="CY113" s="111">
        <v>0</v>
      </c>
      <c r="CZ113" s="275">
        <v>0</v>
      </c>
      <c r="DB113" s="272">
        <v>0</v>
      </c>
      <c r="DC113" s="111">
        <v>0</v>
      </c>
      <c r="DD113" s="111">
        <v>0</v>
      </c>
      <c r="DE113" s="275">
        <v>0</v>
      </c>
      <c r="DF113" s="276"/>
      <c r="DG113" s="272">
        <v>0</v>
      </c>
      <c r="DH113" s="111">
        <v>0</v>
      </c>
      <c r="DI113" s="111">
        <v>0</v>
      </c>
      <c r="DJ113" s="275">
        <v>0</v>
      </c>
      <c r="DL113" s="272">
        <v>0</v>
      </c>
      <c r="DM113" s="111">
        <v>0</v>
      </c>
      <c r="DN113" s="111">
        <v>0</v>
      </c>
      <c r="DO113" s="275">
        <v>0</v>
      </c>
      <c r="DP113" s="276"/>
      <c r="DQ113" s="272">
        <v>0</v>
      </c>
      <c r="DR113" s="111">
        <v>0</v>
      </c>
      <c r="DS113" s="111">
        <v>0</v>
      </c>
      <c r="DT113" s="275">
        <v>0</v>
      </c>
      <c r="DV113" s="272">
        <v>0</v>
      </c>
      <c r="DW113" s="111">
        <v>0</v>
      </c>
      <c r="DX113" s="111">
        <v>0</v>
      </c>
      <c r="DY113" s="275">
        <v>0</v>
      </c>
      <c r="DZ113" s="276"/>
      <c r="EA113" s="272">
        <v>0</v>
      </c>
      <c r="EB113" s="111">
        <v>0</v>
      </c>
      <c r="EC113" s="111">
        <v>0</v>
      </c>
      <c r="ED113" s="275">
        <v>0</v>
      </c>
      <c r="EF113" s="272">
        <v>0</v>
      </c>
      <c r="EG113" s="111">
        <v>0</v>
      </c>
      <c r="EH113" s="111">
        <v>0</v>
      </c>
      <c r="EI113" s="275">
        <v>0</v>
      </c>
      <c r="EJ113" s="276"/>
      <c r="EK113" s="272">
        <v>0</v>
      </c>
      <c r="EL113" s="111">
        <v>0</v>
      </c>
      <c r="EM113" s="111">
        <v>0</v>
      </c>
      <c r="EN113" s="275">
        <v>0</v>
      </c>
      <c r="EP113" s="272">
        <v>0</v>
      </c>
      <c r="EQ113" s="111">
        <v>0</v>
      </c>
      <c r="ER113" s="111">
        <v>0</v>
      </c>
      <c r="ES113" s="275">
        <v>0</v>
      </c>
      <c r="ET113" s="276"/>
      <c r="EU113" s="272">
        <v>0</v>
      </c>
      <c r="EV113" s="111">
        <v>0</v>
      </c>
      <c r="EW113" s="111">
        <v>0</v>
      </c>
      <c r="EX113" s="275">
        <v>0</v>
      </c>
      <c r="EZ113" s="272">
        <v>0</v>
      </c>
      <c r="FA113" s="111">
        <v>0</v>
      </c>
      <c r="FB113" s="111">
        <v>0</v>
      </c>
      <c r="FC113" s="275">
        <v>0</v>
      </c>
      <c r="FD113" s="276"/>
      <c r="FE113" s="272">
        <v>0</v>
      </c>
      <c r="FF113" s="111">
        <v>0</v>
      </c>
      <c r="FG113" s="111">
        <v>0</v>
      </c>
      <c r="FH113" s="275">
        <v>0</v>
      </c>
    </row>
    <row r="114" spans="1:164" s="56" customFormat="1" outlineLevel="1">
      <c r="A114" s="119">
        <v>57275</v>
      </c>
      <c r="B114" s="74">
        <v>57275</v>
      </c>
      <c r="C114" s="68"/>
      <c r="D114" s="56" t="s">
        <v>240</v>
      </c>
      <c r="F114" s="274">
        <v>4300</v>
      </c>
      <c r="G114" s="211">
        <v>0</v>
      </c>
      <c r="H114" s="111">
        <v>-4300</v>
      </c>
      <c r="I114" s="275">
        <v>-1</v>
      </c>
      <c r="J114" s="276"/>
      <c r="K114" s="274">
        <v>3817.03</v>
      </c>
      <c r="L114" s="211">
        <v>0</v>
      </c>
      <c r="M114" s="111">
        <v>-3817.03</v>
      </c>
      <c r="N114" s="275">
        <v>-1</v>
      </c>
      <c r="O114" s="75"/>
      <c r="P114" s="272">
        <v>1800</v>
      </c>
      <c r="Q114" s="111">
        <v>0</v>
      </c>
      <c r="R114" s="111">
        <v>-1800</v>
      </c>
      <c r="S114" s="275">
        <v>-1</v>
      </c>
      <c r="T114" s="276"/>
      <c r="U114" s="272">
        <v>0</v>
      </c>
      <c r="V114" s="111">
        <v>0</v>
      </c>
      <c r="W114" s="111">
        <v>0</v>
      </c>
      <c r="X114" s="275">
        <v>0</v>
      </c>
      <c r="Z114" s="272">
        <v>0</v>
      </c>
      <c r="AA114" s="111">
        <v>0</v>
      </c>
      <c r="AB114" s="111">
        <v>0</v>
      </c>
      <c r="AC114" s="275">
        <v>0</v>
      </c>
      <c r="AD114" s="276"/>
      <c r="AE114" s="272">
        <v>0</v>
      </c>
      <c r="AF114" s="111">
        <v>0</v>
      </c>
      <c r="AG114" s="111">
        <v>0</v>
      </c>
      <c r="AH114" s="275">
        <v>0</v>
      </c>
      <c r="AJ114" s="272">
        <v>0</v>
      </c>
      <c r="AK114" s="111">
        <v>0</v>
      </c>
      <c r="AL114" s="111">
        <v>0</v>
      </c>
      <c r="AM114" s="275">
        <v>0</v>
      </c>
      <c r="AN114" s="276"/>
      <c r="AO114" s="272">
        <v>0</v>
      </c>
      <c r="AP114" s="111">
        <v>0</v>
      </c>
      <c r="AQ114" s="111">
        <v>0</v>
      </c>
      <c r="AR114" s="275">
        <v>0</v>
      </c>
      <c r="AT114" s="272">
        <v>0</v>
      </c>
      <c r="AU114" s="111">
        <v>0</v>
      </c>
      <c r="AV114" s="111">
        <v>0</v>
      </c>
      <c r="AW114" s="275">
        <v>0</v>
      </c>
      <c r="AX114" s="276"/>
      <c r="AY114" s="272">
        <v>0</v>
      </c>
      <c r="AZ114" s="111">
        <v>0</v>
      </c>
      <c r="BA114" s="111">
        <v>0</v>
      </c>
      <c r="BB114" s="275">
        <v>0</v>
      </c>
      <c r="BD114" s="272">
        <v>0</v>
      </c>
      <c r="BE114" s="111">
        <v>0</v>
      </c>
      <c r="BF114" s="111">
        <v>0</v>
      </c>
      <c r="BG114" s="275">
        <v>0</v>
      </c>
      <c r="BH114" s="276"/>
      <c r="BI114" s="272">
        <v>0</v>
      </c>
      <c r="BJ114" s="111">
        <v>0</v>
      </c>
      <c r="BK114" s="111">
        <v>0</v>
      </c>
      <c r="BL114" s="275">
        <v>0</v>
      </c>
      <c r="BN114" s="272">
        <v>0</v>
      </c>
      <c r="BO114" s="111">
        <v>0</v>
      </c>
      <c r="BP114" s="111">
        <v>0</v>
      </c>
      <c r="BQ114" s="275">
        <v>0</v>
      </c>
      <c r="BR114" s="276"/>
      <c r="BS114" s="272">
        <v>0</v>
      </c>
      <c r="BT114" s="111">
        <v>0</v>
      </c>
      <c r="BU114" s="111">
        <v>0</v>
      </c>
      <c r="BV114" s="275">
        <v>0</v>
      </c>
      <c r="BX114" s="272">
        <v>0</v>
      </c>
      <c r="BY114" s="111">
        <v>0</v>
      </c>
      <c r="BZ114" s="111">
        <v>0</v>
      </c>
      <c r="CA114" s="275">
        <v>0</v>
      </c>
      <c r="CB114" s="276"/>
      <c r="CC114" s="272">
        <v>0</v>
      </c>
      <c r="CD114" s="111">
        <v>0</v>
      </c>
      <c r="CE114" s="111">
        <v>0</v>
      </c>
      <c r="CF114" s="275">
        <v>0</v>
      </c>
      <c r="CH114" s="272">
        <v>0</v>
      </c>
      <c r="CI114" s="111">
        <v>0</v>
      </c>
      <c r="CJ114" s="111">
        <v>0</v>
      </c>
      <c r="CK114" s="275">
        <v>0</v>
      </c>
      <c r="CL114" s="276"/>
      <c r="CM114" s="272">
        <v>0</v>
      </c>
      <c r="CN114" s="111">
        <v>0</v>
      </c>
      <c r="CO114" s="111">
        <v>0</v>
      </c>
      <c r="CP114" s="275">
        <v>0</v>
      </c>
      <c r="CR114" s="272">
        <v>0</v>
      </c>
      <c r="CS114" s="111">
        <v>0</v>
      </c>
      <c r="CT114" s="111">
        <v>0</v>
      </c>
      <c r="CU114" s="275">
        <v>0</v>
      </c>
      <c r="CV114" s="276"/>
      <c r="CW114" s="272">
        <v>0</v>
      </c>
      <c r="CX114" s="111">
        <v>0</v>
      </c>
      <c r="CY114" s="111">
        <v>0</v>
      </c>
      <c r="CZ114" s="275">
        <v>0</v>
      </c>
      <c r="DB114" s="272">
        <v>2500</v>
      </c>
      <c r="DC114" s="111">
        <v>0</v>
      </c>
      <c r="DD114" s="111">
        <v>-2500</v>
      </c>
      <c r="DE114" s="275">
        <v>-1</v>
      </c>
      <c r="DF114" s="276"/>
      <c r="DG114" s="272">
        <v>3817.03</v>
      </c>
      <c r="DH114" s="111">
        <v>0</v>
      </c>
      <c r="DI114" s="111">
        <v>-3817.03</v>
      </c>
      <c r="DJ114" s="275">
        <v>-1</v>
      </c>
      <c r="DL114" s="272">
        <v>0</v>
      </c>
      <c r="DM114" s="111">
        <v>0</v>
      </c>
      <c r="DN114" s="111">
        <v>0</v>
      </c>
      <c r="DO114" s="275">
        <v>0</v>
      </c>
      <c r="DP114" s="276"/>
      <c r="DQ114" s="272">
        <v>0</v>
      </c>
      <c r="DR114" s="111">
        <v>0</v>
      </c>
      <c r="DS114" s="111">
        <v>0</v>
      </c>
      <c r="DT114" s="275">
        <v>0</v>
      </c>
      <c r="DV114" s="272">
        <v>0</v>
      </c>
      <c r="DW114" s="111">
        <v>0</v>
      </c>
      <c r="DX114" s="111">
        <v>0</v>
      </c>
      <c r="DY114" s="275">
        <v>0</v>
      </c>
      <c r="DZ114" s="276"/>
      <c r="EA114" s="272">
        <v>0</v>
      </c>
      <c r="EB114" s="111">
        <v>0</v>
      </c>
      <c r="EC114" s="111">
        <v>0</v>
      </c>
      <c r="ED114" s="275">
        <v>0</v>
      </c>
      <c r="EF114" s="272">
        <v>0</v>
      </c>
      <c r="EG114" s="111">
        <v>0</v>
      </c>
      <c r="EH114" s="111">
        <v>0</v>
      </c>
      <c r="EI114" s="275">
        <v>0</v>
      </c>
      <c r="EJ114" s="276"/>
      <c r="EK114" s="272">
        <v>0</v>
      </c>
      <c r="EL114" s="111">
        <v>0</v>
      </c>
      <c r="EM114" s="111">
        <v>0</v>
      </c>
      <c r="EN114" s="275">
        <v>0</v>
      </c>
      <c r="EP114" s="272">
        <v>0</v>
      </c>
      <c r="EQ114" s="111">
        <v>0</v>
      </c>
      <c r="ER114" s="111">
        <v>0</v>
      </c>
      <c r="ES114" s="275">
        <v>0</v>
      </c>
      <c r="ET114" s="276"/>
      <c r="EU114" s="272">
        <v>0</v>
      </c>
      <c r="EV114" s="111">
        <v>0</v>
      </c>
      <c r="EW114" s="111">
        <v>0</v>
      </c>
      <c r="EX114" s="275">
        <v>0</v>
      </c>
      <c r="EZ114" s="272">
        <v>0</v>
      </c>
      <c r="FA114" s="111">
        <v>0</v>
      </c>
      <c r="FB114" s="111">
        <v>0</v>
      </c>
      <c r="FC114" s="275">
        <v>0</v>
      </c>
      <c r="FD114" s="276"/>
      <c r="FE114" s="272">
        <v>0</v>
      </c>
      <c r="FF114" s="111">
        <v>0</v>
      </c>
      <c r="FG114" s="111">
        <v>0</v>
      </c>
      <c r="FH114" s="275">
        <v>0</v>
      </c>
    </row>
    <row r="115" spans="1:164" s="56" customFormat="1" outlineLevel="1">
      <c r="A115" s="119">
        <v>57300</v>
      </c>
      <c r="B115" s="74">
        <v>57300</v>
      </c>
      <c r="C115" s="68"/>
      <c r="D115" s="56" t="s">
        <v>179</v>
      </c>
      <c r="F115" s="274">
        <v>16000</v>
      </c>
      <c r="G115" s="211">
        <v>10300</v>
      </c>
      <c r="H115" s="111">
        <v>-5700</v>
      </c>
      <c r="I115" s="275">
        <v>-0.35625000000000001</v>
      </c>
      <c r="J115" s="276"/>
      <c r="K115" s="274">
        <v>5253.45</v>
      </c>
      <c r="L115" s="211">
        <v>10300</v>
      </c>
      <c r="M115" s="111">
        <v>5046.55</v>
      </c>
      <c r="N115" s="275">
        <v>0.96061635687024727</v>
      </c>
      <c r="O115" s="75"/>
      <c r="P115" s="272">
        <v>4300</v>
      </c>
      <c r="Q115" s="111">
        <v>1800</v>
      </c>
      <c r="R115" s="111">
        <v>-2500</v>
      </c>
      <c r="S115" s="275">
        <v>-0.58139534883720934</v>
      </c>
      <c r="T115" s="276"/>
      <c r="U115" s="272">
        <v>617.15</v>
      </c>
      <c r="V115" s="111">
        <v>1800</v>
      </c>
      <c r="W115" s="111">
        <v>1182.8499999999999</v>
      </c>
      <c r="X115" s="275">
        <v>1.916632909341327</v>
      </c>
      <c r="Z115" s="272">
        <v>0</v>
      </c>
      <c r="AA115" s="111">
        <v>0</v>
      </c>
      <c r="AB115" s="111">
        <v>0</v>
      </c>
      <c r="AC115" s="275">
        <v>0</v>
      </c>
      <c r="AD115" s="276"/>
      <c r="AE115" s="272">
        <v>0</v>
      </c>
      <c r="AF115" s="111">
        <v>0</v>
      </c>
      <c r="AG115" s="111">
        <v>0</v>
      </c>
      <c r="AH115" s="275">
        <v>0</v>
      </c>
      <c r="AJ115" s="272">
        <v>0</v>
      </c>
      <c r="AK115" s="111">
        <v>0</v>
      </c>
      <c r="AL115" s="111">
        <v>0</v>
      </c>
      <c r="AM115" s="275">
        <v>0</v>
      </c>
      <c r="AN115" s="276"/>
      <c r="AO115" s="272">
        <v>0</v>
      </c>
      <c r="AP115" s="111">
        <v>0</v>
      </c>
      <c r="AQ115" s="111">
        <v>0</v>
      </c>
      <c r="AR115" s="275">
        <v>0</v>
      </c>
      <c r="AT115" s="272">
        <v>0</v>
      </c>
      <c r="AU115" s="111">
        <v>0</v>
      </c>
      <c r="AV115" s="111">
        <v>0</v>
      </c>
      <c r="AW115" s="275">
        <v>0</v>
      </c>
      <c r="AX115" s="276"/>
      <c r="AY115" s="272">
        <v>0</v>
      </c>
      <c r="AZ115" s="111">
        <v>0</v>
      </c>
      <c r="BA115" s="111">
        <v>0</v>
      </c>
      <c r="BB115" s="275">
        <v>0</v>
      </c>
      <c r="BD115" s="272">
        <v>11000</v>
      </c>
      <c r="BE115" s="111">
        <v>8000</v>
      </c>
      <c r="BF115" s="111">
        <v>-3000</v>
      </c>
      <c r="BG115" s="275">
        <v>-0.27272727272727271</v>
      </c>
      <c r="BH115" s="276"/>
      <c r="BI115" s="272">
        <v>4636.3</v>
      </c>
      <c r="BJ115" s="111">
        <v>8000</v>
      </c>
      <c r="BK115" s="111">
        <v>3363.7</v>
      </c>
      <c r="BL115" s="275">
        <v>0.72551387960226899</v>
      </c>
      <c r="BN115" s="272">
        <v>0</v>
      </c>
      <c r="BO115" s="111">
        <v>0</v>
      </c>
      <c r="BP115" s="111">
        <v>0</v>
      </c>
      <c r="BQ115" s="275">
        <v>0</v>
      </c>
      <c r="BR115" s="276"/>
      <c r="BS115" s="272">
        <v>0</v>
      </c>
      <c r="BT115" s="111">
        <v>0</v>
      </c>
      <c r="BU115" s="111">
        <v>0</v>
      </c>
      <c r="BV115" s="275">
        <v>0</v>
      </c>
      <c r="BX115" s="272">
        <v>500</v>
      </c>
      <c r="BY115" s="111">
        <v>500</v>
      </c>
      <c r="BZ115" s="111">
        <v>0</v>
      </c>
      <c r="CA115" s="275" t="s">
        <v>362</v>
      </c>
      <c r="CB115" s="276"/>
      <c r="CC115" s="272">
        <v>0</v>
      </c>
      <c r="CD115" s="111">
        <v>500</v>
      </c>
      <c r="CE115" s="111">
        <v>500</v>
      </c>
      <c r="CF115" s="275" t="s">
        <v>363</v>
      </c>
      <c r="CH115" s="272">
        <v>0</v>
      </c>
      <c r="CI115" s="111">
        <v>0</v>
      </c>
      <c r="CJ115" s="111">
        <v>0</v>
      </c>
      <c r="CK115" s="275">
        <v>0</v>
      </c>
      <c r="CL115" s="276"/>
      <c r="CM115" s="272">
        <v>0</v>
      </c>
      <c r="CN115" s="111">
        <v>0</v>
      </c>
      <c r="CO115" s="111">
        <v>0</v>
      </c>
      <c r="CP115" s="275">
        <v>0</v>
      </c>
      <c r="CR115" s="272">
        <v>0</v>
      </c>
      <c r="CS115" s="111">
        <v>0</v>
      </c>
      <c r="CT115" s="111">
        <v>0</v>
      </c>
      <c r="CU115" s="275">
        <v>0</v>
      </c>
      <c r="CV115" s="276"/>
      <c r="CW115" s="272">
        <v>0</v>
      </c>
      <c r="CX115" s="111">
        <v>0</v>
      </c>
      <c r="CY115" s="111">
        <v>0</v>
      </c>
      <c r="CZ115" s="275">
        <v>0</v>
      </c>
      <c r="DB115" s="272">
        <v>0</v>
      </c>
      <c r="DC115" s="111">
        <v>0</v>
      </c>
      <c r="DD115" s="111">
        <v>0</v>
      </c>
      <c r="DE115" s="275">
        <v>0</v>
      </c>
      <c r="DF115" s="276"/>
      <c r="DG115" s="272">
        <v>0</v>
      </c>
      <c r="DH115" s="111">
        <v>0</v>
      </c>
      <c r="DI115" s="111">
        <v>0</v>
      </c>
      <c r="DJ115" s="275">
        <v>0</v>
      </c>
      <c r="DL115" s="272">
        <v>0</v>
      </c>
      <c r="DM115" s="111">
        <v>0</v>
      </c>
      <c r="DN115" s="111">
        <v>0</v>
      </c>
      <c r="DO115" s="275">
        <v>0</v>
      </c>
      <c r="DP115" s="276"/>
      <c r="DQ115" s="272">
        <v>0</v>
      </c>
      <c r="DR115" s="111">
        <v>0</v>
      </c>
      <c r="DS115" s="111">
        <v>0</v>
      </c>
      <c r="DT115" s="275">
        <v>0</v>
      </c>
      <c r="DV115" s="272">
        <v>200</v>
      </c>
      <c r="DW115" s="111">
        <v>0</v>
      </c>
      <c r="DX115" s="111">
        <v>-200</v>
      </c>
      <c r="DY115" s="275">
        <v>-1</v>
      </c>
      <c r="DZ115" s="276"/>
      <c r="EA115" s="272">
        <v>0</v>
      </c>
      <c r="EB115" s="111">
        <v>0</v>
      </c>
      <c r="EC115" s="111">
        <v>0</v>
      </c>
      <c r="ED115" s="275">
        <v>0</v>
      </c>
      <c r="EF115" s="272">
        <v>0</v>
      </c>
      <c r="EG115" s="111">
        <v>0</v>
      </c>
      <c r="EH115" s="111">
        <v>0</v>
      </c>
      <c r="EI115" s="275">
        <v>0</v>
      </c>
      <c r="EJ115" s="276"/>
      <c r="EK115" s="272">
        <v>0</v>
      </c>
      <c r="EL115" s="111">
        <v>0</v>
      </c>
      <c r="EM115" s="111">
        <v>0</v>
      </c>
      <c r="EN115" s="275">
        <v>0</v>
      </c>
      <c r="EP115" s="272">
        <v>0</v>
      </c>
      <c r="EQ115" s="111">
        <v>0</v>
      </c>
      <c r="ER115" s="111">
        <v>0</v>
      </c>
      <c r="ES115" s="275">
        <v>0</v>
      </c>
      <c r="ET115" s="276"/>
      <c r="EU115" s="272">
        <v>0</v>
      </c>
      <c r="EV115" s="111">
        <v>0</v>
      </c>
      <c r="EW115" s="111">
        <v>0</v>
      </c>
      <c r="EX115" s="275">
        <v>0</v>
      </c>
      <c r="EZ115" s="272">
        <v>0</v>
      </c>
      <c r="FA115" s="111">
        <v>0</v>
      </c>
      <c r="FB115" s="111">
        <v>0</v>
      </c>
      <c r="FC115" s="275">
        <v>0</v>
      </c>
      <c r="FD115" s="276"/>
      <c r="FE115" s="272">
        <v>0</v>
      </c>
      <c r="FF115" s="111">
        <v>0</v>
      </c>
      <c r="FG115" s="111">
        <v>0</v>
      </c>
      <c r="FH115" s="275">
        <v>0</v>
      </c>
    </row>
    <row r="116" spans="1:164" s="56" customFormat="1" outlineLevel="1">
      <c r="A116" s="119">
        <v>57400</v>
      </c>
      <c r="B116" s="74">
        <v>57400</v>
      </c>
      <c r="C116" s="68"/>
      <c r="D116" s="56" t="s">
        <v>114</v>
      </c>
      <c r="F116" s="274">
        <v>68000</v>
      </c>
      <c r="G116" s="211">
        <v>42000</v>
      </c>
      <c r="H116" s="111">
        <v>-26000</v>
      </c>
      <c r="I116" s="275">
        <v>-0.38235294117647056</v>
      </c>
      <c r="J116" s="276"/>
      <c r="K116" s="274">
        <v>4952</v>
      </c>
      <c r="L116" s="211">
        <v>42000</v>
      </c>
      <c r="M116" s="111">
        <v>37048</v>
      </c>
      <c r="N116" s="275">
        <v>7.4814216478190634</v>
      </c>
      <c r="O116" s="75"/>
      <c r="P116" s="272">
        <v>0</v>
      </c>
      <c r="Q116" s="111">
        <v>0</v>
      </c>
      <c r="R116" s="111">
        <v>0</v>
      </c>
      <c r="S116" s="275">
        <v>0</v>
      </c>
      <c r="T116" s="276"/>
      <c r="U116" s="272">
        <v>0</v>
      </c>
      <c r="V116" s="111">
        <v>0</v>
      </c>
      <c r="W116" s="111">
        <v>0</v>
      </c>
      <c r="X116" s="275">
        <v>0</v>
      </c>
      <c r="Z116" s="272">
        <v>0</v>
      </c>
      <c r="AA116" s="111">
        <v>0</v>
      </c>
      <c r="AB116" s="111">
        <v>0</v>
      </c>
      <c r="AC116" s="275">
        <v>0</v>
      </c>
      <c r="AD116" s="276"/>
      <c r="AE116" s="272">
        <v>0</v>
      </c>
      <c r="AF116" s="111">
        <v>0</v>
      </c>
      <c r="AG116" s="111">
        <v>0</v>
      </c>
      <c r="AH116" s="275">
        <v>0</v>
      </c>
      <c r="AJ116" s="272">
        <v>0</v>
      </c>
      <c r="AK116" s="111">
        <v>30000</v>
      </c>
      <c r="AL116" s="111">
        <v>30000</v>
      </c>
      <c r="AM116" s="275" t="s">
        <v>363</v>
      </c>
      <c r="AN116" s="276"/>
      <c r="AO116" s="272">
        <v>0</v>
      </c>
      <c r="AP116" s="111">
        <v>30000</v>
      </c>
      <c r="AQ116" s="111">
        <v>30000</v>
      </c>
      <c r="AR116" s="275" t="s">
        <v>363</v>
      </c>
      <c r="AT116" s="272">
        <v>0</v>
      </c>
      <c r="AU116" s="111">
        <v>0</v>
      </c>
      <c r="AV116" s="111">
        <v>0</v>
      </c>
      <c r="AW116" s="275">
        <v>0</v>
      </c>
      <c r="AX116" s="276"/>
      <c r="AY116" s="272">
        <v>4952</v>
      </c>
      <c r="AZ116" s="111">
        <v>0</v>
      </c>
      <c r="BA116" s="111">
        <v>-4952</v>
      </c>
      <c r="BB116" s="275">
        <v>-1</v>
      </c>
      <c r="BD116" s="272">
        <v>0</v>
      </c>
      <c r="BE116" s="111">
        <v>0</v>
      </c>
      <c r="BF116" s="111">
        <v>0</v>
      </c>
      <c r="BG116" s="275">
        <v>0</v>
      </c>
      <c r="BH116" s="276"/>
      <c r="BI116" s="272">
        <v>0</v>
      </c>
      <c r="BJ116" s="111">
        <v>0</v>
      </c>
      <c r="BK116" s="111">
        <v>0</v>
      </c>
      <c r="BL116" s="275">
        <v>0</v>
      </c>
      <c r="BN116" s="272">
        <v>0</v>
      </c>
      <c r="BO116" s="111">
        <v>0</v>
      </c>
      <c r="BP116" s="111">
        <v>0</v>
      </c>
      <c r="BQ116" s="275">
        <v>0</v>
      </c>
      <c r="BR116" s="276"/>
      <c r="BS116" s="272">
        <v>0</v>
      </c>
      <c r="BT116" s="111">
        <v>0</v>
      </c>
      <c r="BU116" s="111">
        <v>0</v>
      </c>
      <c r="BV116" s="275">
        <v>0</v>
      </c>
      <c r="BX116" s="272">
        <v>0</v>
      </c>
      <c r="BY116" s="111">
        <v>0</v>
      </c>
      <c r="BZ116" s="111">
        <v>0</v>
      </c>
      <c r="CA116" s="275">
        <v>0</v>
      </c>
      <c r="CB116" s="276"/>
      <c r="CC116" s="272">
        <v>0</v>
      </c>
      <c r="CD116" s="111">
        <v>0</v>
      </c>
      <c r="CE116" s="111">
        <v>0</v>
      </c>
      <c r="CF116" s="275">
        <v>0</v>
      </c>
      <c r="CH116" s="272">
        <v>0</v>
      </c>
      <c r="CI116" s="111">
        <v>0</v>
      </c>
      <c r="CJ116" s="111">
        <v>0</v>
      </c>
      <c r="CK116" s="275">
        <v>0</v>
      </c>
      <c r="CL116" s="276"/>
      <c r="CM116" s="272">
        <v>0</v>
      </c>
      <c r="CN116" s="111">
        <v>0</v>
      </c>
      <c r="CO116" s="111">
        <v>0</v>
      </c>
      <c r="CP116" s="275">
        <v>0</v>
      </c>
      <c r="CR116" s="272">
        <v>0</v>
      </c>
      <c r="CS116" s="111">
        <v>0</v>
      </c>
      <c r="CT116" s="111">
        <v>0</v>
      </c>
      <c r="CU116" s="275">
        <v>0</v>
      </c>
      <c r="CV116" s="276"/>
      <c r="CW116" s="272">
        <v>0</v>
      </c>
      <c r="CX116" s="111">
        <v>0</v>
      </c>
      <c r="CY116" s="111">
        <v>0</v>
      </c>
      <c r="CZ116" s="275">
        <v>0</v>
      </c>
      <c r="DB116" s="272">
        <v>68000</v>
      </c>
      <c r="DC116" s="111">
        <v>0</v>
      </c>
      <c r="DD116" s="111">
        <v>-68000</v>
      </c>
      <c r="DE116" s="275">
        <v>-1</v>
      </c>
      <c r="DF116" s="276"/>
      <c r="DG116" s="272">
        <v>0</v>
      </c>
      <c r="DH116" s="111">
        <v>0</v>
      </c>
      <c r="DI116" s="111">
        <v>0</v>
      </c>
      <c r="DJ116" s="275">
        <v>0</v>
      </c>
      <c r="DL116" s="272">
        <v>0</v>
      </c>
      <c r="DM116" s="111">
        <v>12000</v>
      </c>
      <c r="DN116" s="111">
        <v>12000</v>
      </c>
      <c r="DO116" s="275" t="s">
        <v>363</v>
      </c>
      <c r="DP116" s="276"/>
      <c r="DQ116" s="272">
        <v>0</v>
      </c>
      <c r="DR116" s="111">
        <v>12000</v>
      </c>
      <c r="DS116" s="111">
        <v>12000</v>
      </c>
      <c r="DT116" s="275" t="s">
        <v>363</v>
      </c>
      <c r="DV116" s="272">
        <v>0</v>
      </c>
      <c r="DW116" s="111">
        <v>0</v>
      </c>
      <c r="DX116" s="111">
        <v>0</v>
      </c>
      <c r="DY116" s="275">
        <v>0</v>
      </c>
      <c r="DZ116" s="276"/>
      <c r="EA116" s="272">
        <v>0</v>
      </c>
      <c r="EB116" s="111">
        <v>0</v>
      </c>
      <c r="EC116" s="111">
        <v>0</v>
      </c>
      <c r="ED116" s="275">
        <v>0</v>
      </c>
      <c r="EF116" s="272">
        <v>0</v>
      </c>
      <c r="EG116" s="111">
        <v>0</v>
      </c>
      <c r="EH116" s="111">
        <v>0</v>
      </c>
      <c r="EI116" s="275">
        <v>0</v>
      </c>
      <c r="EJ116" s="276"/>
      <c r="EK116" s="272">
        <v>0</v>
      </c>
      <c r="EL116" s="111">
        <v>0</v>
      </c>
      <c r="EM116" s="111">
        <v>0</v>
      </c>
      <c r="EN116" s="275">
        <v>0</v>
      </c>
      <c r="EP116" s="272">
        <v>0</v>
      </c>
      <c r="EQ116" s="111">
        <v>0</v>
      </c>
      <c r="ER116" s="111">
        <v>0</v>
      </c>
      <c r="ES116" s="275">
        <v>0</v>
      </c>
      <c r="ET116" s="276"/>
      <c r="EU116" s="272">
        <v>0</v>
      </c>
      <c r="EV116" s="111">
        <v>0</v>
      </c>
      <c r="EW116" s="111">
        <v>0</v>
      </c>
      <c r="EX116" s="275">
        <v>0</v>
      </c>
      <c r="EZ116" s="272">
        <v>0</v>
      </c>
      <c r="FA116" s="111">
        <v>0</v>
      </c>
      <c r="FB116" s="111">
        <v>0</v>
      </c>
      <c r="FC116" s="275">
        <v>0</v>
      </c>
      <c r="FD116" s="276"/>
      <c r="FE116" s="272">
        <v>0</v>
      </c>
      <c r="FF116" s="111">
        <v>0</v>
      </c>
      <c r="FG116" s="111">
        <v>0</v>
      </c>
      <c r="FH116" s="275">
        <v>0</v>
      </c>
    </row>
    <row r="117" spans="1:164" s="56" customFormat="1" outlineLevel="1">
      <c r="A117" s="119">
        <v>57500</v>
      </c>
      <c r="B117" s="74">
        <v>57500</v>
      </c>
      <c r="C117" s="68"/>
      <c r="D117" s="56" t="s">
        <v>180</v>
      </c>
      <c r="F117" s="274">
        <v>117020</v>
      </c>
      <c r="G117" s="211">
        <v>147730</v>
      </c>
      <c r="H117" s="111">
        <v>30710</v>
      </c>
      <c r="I117" s="275">
        <v>0.26243377200478551</v>
      </c>
      <c r="J117" s="276"/>
      <c r="K117" s="274">
        <v>140964.6</v>
      </c>
      <c r="L117" s="211">
        <v>147730</v>
      </c>
      <c r="M117" s="111">
        <v>6765.3999999999942</v>
      </c>
      <c r="N117" s="275">
        <v>4.7993609743155329E-2</v>
      </c>
      <c r="O117" s="75"/>
      <c r="P117" s="272">
        <v>0</v>
      </c>
      <c r="Q117" s="111">
        <v>0</v>
      </c>
      <c r="R117" s="111">
        <v>0</v>
      </c>
      <c r="S117" s="275">
        <v>0</v>
      </c>
      <c r="T117" s="276"/>
      <c r="U117" s="272">
        <v>0</v>
      </c>
      <c r="V117" s="111">
        <v>0</v>
      </c>
      <c r="W117" s="111">
        <v>0</v>
      </c>
      <c r="X117" s="275">
        <v>0</v>
      </c>
      <c r="Z117" s="272">
        <v>0</v>
      </c>
      <c r="AA117" s="111">
        <v>0</v>
      </c>
      <c r="AB117" s="111">
        <v>0</v>
      </c>
      <c r="AC117" s="275">
        <v>0</v>
      </c>
      <c r="AD117" s="276"/>
      <c r="AE117" s="272">
        <v>0</v>
      </c>
      <c r="AF117" s="111">
        <v>0</v>
      </c>
      <c r="AG117" s="111">
        <v>0</v>
      </c>
      <c r="AH117" s="275">
        <v>0</v>
      </c>
      <c r="AJ117" s="272">
        <v>0</v>
      </c>
      <c r="AK117" s="111">
        <v>0</v>
      </c>
      <c r="AL117" s="111">
        <v>0</v>
      </c>
      <c r="AM117" s="275">
        <v>0</v>
      </c>
      <c r="AN117" s="276"/>
      <c r="AO117" s="272">
        <v>0</v>
      </c>
      <c r="AP117" s="111">
        <v>0</v>
      </c>
      <c r="AQ117" s="111">
        <v>0</v>
      </c>
      <c r="AR117" s="275">
        <v>0</v>
      </c>
      <c r="AT117" s="272">
        <v>6000</v>
      </c>
      <c r="AU117" s="111">
        <v>0</v>
      </c>
      <c r="AV117" s="111">
        <v>-6000</v>
      </c>
      <c r="AW117" s="275">
        <v>-1</v>
      </c>
      <c r="AX117" s="276"/>
      <c r="AY117" s="272">
        <v>6000</v>
      </c>
      <c r="AZ117" s="111">
        <v>0</v>
      </c>
      <c r="BA117" s="111">
        <v>-6000</v>
      </c>
      <c r="BB117" s="275">
        <v>-1</v>
      </c>
      <c r="BD117" s="272">
        <v>111020</v>
      </c>
      <c r="BE117" s="111">
        <v>147730</v>
      </c>
      <c r="BF117" s="111">
        <v>36710</v>
      </c>
      <c r="BG117" s="275">
        <v>0.33066114213655196</v>
      </c>
      <c r="BH117" s="276"/>
      <c r="BI117" s="272">
        <v>134964.6</v>
      </c>
      <c r="BJ117" s="111">
        <v>147730</v>
      </c>
      <c r="BK117" s="111">
        <v>12765.399999999994</v>
      </c>
      <c r="BL117" s="275">
        <v>9.4583320366970258E-2</v>
      </c>
      <c r="BN117" s="272">
        <v>0</v>
      </c>
      <c r="BO117" s="111">
        <v>0</v>
      </c>
      <c r="BP117" s="111">
        <v>0</v>
      </c>
      <c r="BQ117" s="275">
        <v>0</v>
      </c>
      <c r="BR117" s="276"/>
      <c r="BS117" s="272">
        <v>0</v>
      </c>
      <c r="BT117" s="111">
        <v>0</v>
      </c>
      <c r="BU117" s="111">
        <v>0</v>
      </c>
      <c r="BV117" s="275">
        <v>0</v>
      </c>
      <c r="BX117" s="272">
        <v>0</v>
      </c>
      <c r="BY117" s="111">
        <v>0</v>
      </c>
      <c r="BZ117" s="111">
        <v>0</v>
      </c>
      <c r="CA117" s="275">
        <v>0</v>
      </c>
      <c r="CB117" s="276"/>
      <c r="CC117" s="272">
        <v>0</v>
      </c>
      <c r="CD117" s="111">
        <v>0</v>
      </c>
      <c r="CE117" s="111">
        <v>0</v>
      </c>
      <c r="CF117" s="275">
        <v>0</v>
      </c>
      <c r="CH117" s="272">
        <v>0</v>
      </c>
      <c r="CI117" s="111">
        <v>0</v>
      </c>
      <c r="CJ117" s="111">
        <v>0</v>
      </c>
      <c r="CK117" s="275">
        <v>0</v>
      </c>
      <c r="CL117" s="276"/>
      <c r="CM117" s="272">
        <v>0</v>
      </c>
      <c r="CN117" s="111">
        <v>0</v>
      </c>
      <c r="CO117" s="111">
        <v>0</v>
      </c>
      <c r="CP117" s="275">
        <v>0</v>
      </c>
      <c r="CR117" s="272">
        <v>0</v>
      </c>
      <c r="CS117" s="111">
        <v>0</v>
      </c>
      <c r="CT117" s="111">
        <v>0</v>
      </c>
      <c r="CU117" s="275">
        <v>0</v>
      </c>
      <c r="CV117" s="276"/>
      <c r="CW117" s="272">
        <v>0</v>
      </c>
      <c r="CX117" s="111">
        <v>0</v>
      </c>
      <c r="CY117" s="111">
        <v>0</v>
      </c>
      <c r="CZ117" s="275">
        <v>0</v>
      </c>
      <c r="DB117" s="272">
        <v>0</v>
      </c>
      <c r="DC117" s="111">
        <v>0</v>
      </c>
      <c r="DD117" s="111">
        <v>0</v>
      </c>
      <c r="DE117" s="275">
        <v>0</v>
      </c>
      <c r="DF117" s="276"/>
      <c r="DG117" s="272">
        <v>0</v>
      </c>
      <c r="DH117" s="111">
        <v>0</v>
      </c>
      <c r="DI117" s="111">
        <v>0</v>
      </c>
      <c r="DJ117" s="275">
        <v>0</v>
      </c>
      <c r="DL117" s="272">
        <v>0</v>
      </c>
      <c r="DM117" s="111">
        <v>0</v>
      </c>
      <c r="DN117" s="111">
        <v>0</v>
      </c>
      <c r="DO117" s="275">
        <v>0</v>
      </c>
      <c r="DP117" s="276"/>
      <c r="DQ117" s="272">
        <v>0</v>
      </c>
      <c r="DR117" s="111">
        <v>0</v>
      </c>
      <c r="DS117" s="111">
        <v>0</v>
      </c>
      <c r="DT117" s="275">
        <v>0</v>
      </c>
      <c r="DV117" s="272">
        <v>0</v>
      </c>
      <c r="DW117" s="111">
        <v>0</v>
      </c>
      <c r="DX117" s="111">
        <v>0</v>
      </c>
      <c r="DY117" s="275">
        <v>0</v>
      </c>
      <c r="DZ117" s="276"/>
      <c r="EA117" s="272">
        <v>0</v>
      </c>
      <c r="EB117" s="111">
        <v>0</v>
      </c>
      <c r="EC117" s="111">
        <v>0</v>
      </c>
      <c r="ED117" s="275">
        <v>0</v>
      </c>
      <c r="EF117" s="272">
        <v>0</v>
      </c>
      <c r="EG117" s="111">
        <v>0</v>
      </c>
      <c r="EH117" s="111">
        <v>0</v>
      </c>
      <c r="EI117" s="275">
        <v>0</v>
      </c>
      <c r="EJ117" s="276"/>
      <c r="EK117" s="272">
        <v>0</v>
      </c>
      <c r="EL117" s="111">
        <v>0</v>
      </c>
      <c r="EM117" s="111">
        <v>0</v>
      </c>
      <c r="EN117" s="275">
        <v>0</v>
      </c>
      <c r="EP117" s="272">
        <v>0</v>
      </c>
      <c r="EQ117" s="111">
        <v>0</v>
      </c>
      <c r="ER117" s="111">
        <v>0</v>
      </c>
      <c r="ES117" s="275">
        <v>0</v>
      </c>
      <c r="ET117" s="276"/>
      <c r="EU117" s="272">
        <v>0</v>
      </c>
      <c r="EV117" s="111">
        <v>0</v>
      </c>
      <c r="EW117" s="111">
        <v>0</v>
      </c>
      <c r="EX117" s="275">
        <v>0</v>
      </c>
      <c r="EZ117" s="272">
        <v>0</v>
      </c>
      <c r="FA117" s="111">
        <v>0</v>
      </c>
      <c r="FB117" s="111">
        <v>0</v>
      </c>
      <c r="FC117" s="275">
        <v>0</v>
      </c>
      <c r="FD117" s="276"/>
      <c r="FE117" s="272">
        <v>0</v>
      </c>
      <c r="FF117" s="111">
        <v>0</v>
      </c>
      <c r="FG117" s="111">
        <v>0</v>
      </c>
      <c r="FH117" s="275">
        <v>0</v>
      </c>
    </row>
    <row r="118" spans="1:164" s="56" customFormat="1" outlineLevel="1">
      <c r="A118" s="119">
        <v>57550</v>
      </c>
      <c r="B118" s="74">
        <v>57550</v>
      </c>
      <c r="C118" s="68"/>
      <c r="D118" s="56" t="s">
        <v>115</v>
      </c>
      <c r="F118" s="274">
        <v>29400</v>
      </c>
      <c r="G118" s="211">
        <v>32400</v>
      </c>
      <c r="H118" s="111">
        <v>3000</v>
      </c>
      <c r="I118" s="275">
        <v>0.10204081632653061</v>
      </c>
      <c r="J118" s="276"/>
      <c r="K118" s="274">
        <v>17067.879999999997</v>
      </c>
      <c r="L118" s="211">
        <v>32400</v>
      </c>
      <c r="M118" s="111">
        <v>15332.120000000003</v>
      </c>
      <c r="N118" s="275">
        <v>0.89830254255361563</v>
      </c>
      <c r="O118" s="273"/>
      <c r="P118" s="272">
        <v>23400</v>
      </c>
      <c r="Q118" s="111">
        <v>20400</v>
      </c>
      <c r="R118" s="111">
        <v>-3000</v>
      </c>
      <c r="S118" s="275">
        <v>-0.12820512820512819</v>
      </c>
      <c r="T118" s="276"/>
      <c r="U118" s="272">
        <v>17067.879999999997</v>
      </c>
      <c r="V118" s="111">
        <v>20400</v>
      </c>
      <c r="W118" s="111">
        <v>3332.1200000000026</v>
      </c>
      <c r="X118" s="275">
        <v>0.19522752679301725</v>
      </c>
      <c r="Z118" s="272">
        <v>0</v>
      </c>
      <c r="AA118" s="111">
        <v>0</v>
      </c>
      <c r="AB118" s="111">
        <v>0</v>
      </c>
      <c r="AC118" s="275">
        <v>0</v>
      </c>
      <c r="AD118" s="276"/>
      <c r="AE118" s="272">
        <v>0</v>
      </c>
      <c r="AF118" s="111">
        <v>0</v>
      </c>
      <c r="AG118" s="111">
        <v>0</v>
      </c>
      <c r="AH118" s="275">
        <v>0</v>
      </c>
      <c r="AJ118" s="272">
        <v>0</v>
      </c>
      <c r="AK118" s="111">
        <v>0</v>
      </c>
      <c r="AL118" s="111">
        <v>0</v>
      </c>
      <c r="AM118" s="275">
        <v>0</v>
      </c>
      <c r="AN118" s="276"/>
      <c r="AO118" s="272">
        <v>0</v>
      </c>
      <c r="AP118" s="111">
        <v>0</v>
      </c>
      <c r="AQ118" s="111">
        <v>0</v>
      </c>
      <c r="AR118" s="275">
        <v>0</v>
      </c>
      <c r="AT118" s="272">
        <v>0</v>
      </c>
      <c r="AU118" s="111">
        <v>0</v>
      </c>
      <c r="AV118" s="111">
        <v>0</v>
      </c>
      <c r="AW118" s="275">
        <v>0</v>
      </c>
      <c r="AX118" s="276"/>
      <c r="AY118" s="272">
        <v>0</v>
      </c>
      <c r="AZ118" s="111">
        <v>0</v>
      </c>
      <c r="BA118" s="111">
        <v>0</v>
      </c>
      <c r="BB118" s="275">
        <v>0</v>
      </c>
      <c r="BD118" s="272">
        <v>0</v>
      </c>
      <c r="BE118" s="111">
        <v>0</v>
      </c>
      <c r="BF118" s="111">
        <v>0</v>
      </c>
      <c r="BG118" s="275">
        <v>0</v>
      </c>
      <c r="BH118" s="276"/>
      <c r="BI118" s="272">
        <v>0</v>
      </c>
      <c r="BJ118" s="111">
        <v>0</v>
      </c>
      <c r="BK118" s="111">
        <v>0</v>
      </c>
      <c r="BL118" s="275">
        <v>0</v>
      </c>
      <c r="BN118" s="272">
        <v>0</v>
      </c>
      <c r="BO118" s="111">
        <v>0</v>
      </c>
      <c r="BP118" s="111">
        <v>0</v>
      </c>
      <c r="BQ118" s="275">
        <v>0</v>
      </c>
      <c r="BR118" s="276"/>
      <c r="BS118" s="272">
        <v>0</v>
      </c>
      <c r="BT118" s="111">
        <v>0</v>
      </c>
      <c r="BU118" s="111">
        <v>0</v>
      </c>
      <c r="BV118" s="275">
        <v>0</v>
      </c>
      <c r="BX118" s="272">
        <v>0</v>
      </c>
      <c r="BY118" s="111">
        <v>0</v>
      </c>
      <c r="BZ118" s="111">
        <v>0</v>
      </c>
      <c r="CA118" s="275">
        <v>0</v>
      </c>
      <c r="CB118" s="276"/>
      <c r="CC118" s="272">
        <v>0</v>
      </c>
      <c r="CD118" s="111">
        <v>0</v>
      </c>
      <c r="CE118" s="111">
        <v>0</v>
      </c>
      <c r="CF118" s="275">
        <v>0</v>
      </c>
      <c r="CH118" s="272">
        <v>0</v>
      </c>
      <c r="CI118" s="111">
        <v>0</v>
      </c>
      <c r="CJ118" s="111">
        <v>0</v>
      </c>
      <c r="CK118" s="275">
        <v>0</v>
      </c>
      <c r="CL118" s="276"/>
      <c r="CM118" s="272">
        <v>0</v>
      </c>
      <c r="CN118" s="111">
        <v>0</v>
      </c>
      <c r="CO118" s="111">
        <v>0</v>
      </c>
      <c r="CP118" s="275">
        <v>0</v>
      </c>
      <c r="CR118" s="272">
        <v>0</v>
      </c>
      <c r="CS118" s="111">
        <v>0</v>
      </c>
      <c r="CT118" s="111">
        <v>0</v>
      </c>
      <c r="CU118" s="275">
        <v>0</v>
      </c>
      <c r="CV118" s="276"/>
      <c r="CW118" s="272">
        <v>0</v>
      </c>
      <c r="CX118" s="111">
        <v>0</v>
      </c>
      <c r="CY118" s="111">
        <v>0</v>
      </c>
      <c r="CZ118" s="275">
        <v>0</v>
      </c>
      <c r="DB118" s="272">
        <v>6000</v>
      </c>
      <c r="DC118" s="111">
        <v>0</v>
      </c>
      <c r="DD118" s="111">
        <v>-6000</v>
      </c>
      <c r="DE118" s="275">
        <v>-1</v>
      </c>
      <c r="DF118" s="276"/>
      <c r="DG118" s="272">
        <v>0</v>
      </c>
      <c r="DH118" s="111">
        <v>0</v>
      </c>
      <c r="DI118" s="111">
        <v>0</v>
      </c>
      <c r="DJ118" s="275">
        <v>0</v>
      </c>
      <c r="DL118" s="272">
        <v>0</v>
      </c>
      <c r="DM118" s="111">
        <v>0</v>
      </c>
      <c r="DN118" s="111">
        <v>0</v>
      </c>
      <c r="DO118" s="275">
        <v>0</v>
      </c>
      <c r="DP118" s="276"/>
      <c r="DQ118" s="272">
        <v>0</v>
      </c>
      <c r="DR118" s="111">
        <v>0</v>
      </c>
      <c r="DS118" s="111">
        <v>0</v>
      </c>
      <c r="DT118" s="275">
        <v>0</v>
      </c>
      <c r="DV118" s="272">
        <v>0</v>
      </c>
      <c r="DW118" s="111">
        <v>0</v>
      </c>
      <c r="DX118" s="111">
        <v>0</v>
      </c>
      <c r="DY118" s="275">
        <v>0</v>
      </c>
      <c r="DZ118" s="276"/>
      <c r="EA118" s="272">
        <v>0</v>
      </c>
      <c r="EB118" s="111">
        <v>0</v>
      </c>
      <c r="EC118" s="111">
        <v>0</v>
      </c>
      <c r="ED118" s="275">
        <v>0</v>
      </c>
      <c r="EF118" s="272">
        <v>0</v>
      </c>
      <c r="EG118" s="111">
        <v>0</v>
      </c>
      <c r="EH118" s="111">
        <v>0</v>
      </c>
      <c r="EI118" s="275">
        <v>0</v>
      </c>
      <c r="EJ118" s="276"/>
      <c r="EK118" s="272">
        <v>0</v>
      </c>
      <c r="EL118" s="111">
        <v>0</v>
      </c>
      <c r="EM118" s="111">
        <v>0</v>
      </c>
      <c r="EN118" s="275">
        <v>0</v>
      </c>
      <c r="EP118" s="272">
        <v>0</v>
      </c>
      <c r="EQ118" s="111">
        <v>0</v>
      </c>
      <c r="ER118" s="111">
        <v>0</v>
      </c>
      <c r="ES118" s="275">
        <v>0</v>
      </c>
      <c r="ET118" s="276"/>
      <c r="EU118" s="272">
        <v>0</v>
      </c>
      <c r="EV118" s="111">
        <v>0</v>
      </c>
      <c r="EW118" s="111">
        <v>0</v>
      </c>
      <c r="EX118" s="275">
        <v>0</v>
      </c>
      <c r="EZ118" s="272">
        <v>0</v>
      </c>
      <c r="FA118" s="111">
        <v>12000</v>
      </c>
      <c r="FB118" s="111">
        <v>12000</v>
      </c>
      <c r="FC118" s="275" t="s">
        <v>363</v>
      </c>
      <c r="FD118" s="276"/>
      <c r="FE118" s="272">
        <v>0</v>
      </c>
      <c r="FF118" s="111">
        <v>12000</v>
      </c>
      <c r="FG118" s="111">
        <v>12000</v>
      </c>
      <c r="FH118" s="275" t="s">
        <v>363</v>
      </c>
    </row>
    <row r="119" spans="1:164" s="56" customFormat="1" outlineLevel="1">
      <c r="A119" s="119">
        <v>57600</v>
      </c>
      <c r="B119" s="74">
        <v>57600</v>
      </c>
      <c r="C119" s="68"/>
      <c r="D119" s="56" t="s">
        <v>171</v>
      </c>
      <c r="F119" s="274">
        <v>20000</v>
      </c>
      <c r="G119" s="211">
        <v>17000</v>
      </c>
      <c r="H119" s="111">
        <v>-3000</v>
      </c>
      <c r="I119" s="275">
        <v>-0.15</v>
      </c>
      <c r="J119" s="276"/>
      <c r="K119" s="274">
        <v>5000</v>
      </c>
      <c r="L119" s="211">
        <v>17000</v>
      </c>
      <c r="M119" s="111">
        <v>12000</v>
      </c>
      <c r="N119" s="275">
        <v>2.4</v>
      </c>
      <c r="O119" s="273"/>
      <c r="P119" s="272">
        <v>0</v>
      </c>
      <c r="Q119" s="111">
        <v>0</v>
      </c>
      <c r="R119" s="111">
        <v>0</v>
      </c>
      <c r="S119" s="275">
        <v>0</v>
      </c>
      <c r="T119" s="276"/>
      <c r="U119" s="272">
        <v>0</v>
      </c>
      <c r="V119" s="111">
        <v>0</v>
      </c>
      <c r="W119" s="111">
        <v>0</v>
      </c>
      <c r="X119" s="275">
        <v>0</v>
      </c>
      <c r="Z119" s="272">
        <v>0</v>
      </c>
      <c r="AA119" s="111">
        <v>0</v>
      </c>
      <c r="AB119" s="111">
        <v>0</v>
      </c>
      <c r="AC119" s="275">
        <v>0</v>
      </c>
      <c r="AD119" s="276"/>
      <c r="AE119" s="272">
        <v>0</v>
      </c>
      <c r="AF119" s="111">
        <v>0</v>
      </c>
      <c r="AG119" s="111">
        <v>0</v>
      </c>
      <c r="AH119" s="275">
        <v>0</v>
      </c>
      <c r="AJ119" s="272">
        <v>0</v>
      </c>
      <c r="AK119" s="111">
        <v>0</v>
      </c>
      <c r="AL119" s="111">
        <v>0</v>
      </c>
      <c r="AM119" s="275">
        <v>0</v>
      </c>
      <c r="AN119" s="276"/>
      <c r="AO119" s="272">
        <v>0</v>
      </c>
      <c r="AP119" s="111">
        <v>0</v>
      </c>
      <c r="AQ119" s="111">
        <v>0</v>
      </c>
      <c r="AR119" s="275">
        <v>0</v>
      </c>
      <c r="AT119" s="272">
        <v>0</v>
      </c>
      <c r="AU119" s="111">
        <v>0</v>
      </c>
      <c r="AV119" s="111">
        <v>0</v>
      </c>
      <c r="AW119" s="275">
        <v>0</v>
      </c>
      <c r="AX119" s="276"/>
      <c r="AY119" s="272">
        <v>0</v>
      </c>
      <c r="AZ119" s="111">
        <v>0</v>
      </c>
      <c r="BA119" s="111">
        <v>0</v>
      </c>
      <c r="BB119" s="275">
        <v>0</v>
      </c>
      <c r="BD119" s="272">
        <v>0</v>
      </c>
      <c r="BE119" s="111">
        <v>0</v>
      </c>
      <c r="BF119" s="111">
        <v>0</v>
      </c>
      <c r="BG119" s="275">
        <v>0</v>
      </c>
      <c r="BH119" s="276"/>
      <c r="BI119" s="272">
        <v>0</v>
      </c>
      <c r="BJ119" s="111">
        <v>0</v>
      </c>
      <c r="BK119" s="111">
        <v>0</v>
      </c>
      <c r="BL119" s="275">
        <v>0</v>
      </c>
      <c r="BN119" s="272">
        <v>0</v>
      </c>
      <c r="BO119" s="111">
        <v>0</v>
      </c>
      <c r="BP119" s="111">
        <v>0</v>
      </c>
      <c r="BQ119" s="275">
        <v>0</v>
      </c>
      <c r="BR119" s="276"/>
      <c r="BS119" s="272">
        <v>0</v>
      </c>
      <c r="BT119" s="111">
        <v>0</v>
      </c>
      <c r="BU119" s="111">
        <v>0</v>
      </c>
      <c r="BV119" s="275">
        <v>0</v>
      </c>
      <c r="BX119" s="272">
        <v>0</v>
      </c>
      <c r="BY119" s="111">
        <v>0</v>
      </c>
      <c r="BZ119" s="111">
        <v>0</v>
      </c>
      <c r="CA119" s="275">
        <v>0</v>
      </c>
      <c r="CB119" s="276"/>
      <c r="CC119" s="272">
        <v>0</v>
      </c>
      <c r="CD119" s="111">
        <v>0</v>
      </c>
      <c r="CE119" s="111">
        <v>0</v>
      </c>
      <c r="CF119" s="275">
        <v>0</v>
      </c>
      <c r="CH119" s="272">
        <v>0</v>
      </c>
      <c r="CI119" s="111">
        <v>0</v>
      </c>
      <c r="CJ119" s="111">
        <v>0</v>
      </c>
      <c r="CK119" s="275">
        <v>0</v>
      </c>
      <c r="CL119" s="276"/>
      <c r="CM119" s="272">
        <v>0</v>
      </c>
      <c r="CN119" s="111">
        <v>0</v>
      </c>
      <c r="CO119" s="111">
        <v>0</v>
      </c>
      <c r="CP119" s="275">
        <v>0</v>
      </c>
      <c r="CR119" s="272">
        <v>0</v>
      </c>
      <c r="CS119" s="111">
        <v>0</v>
      </c>
      <c r="CT119" s="111">
        <v>0</v>
      </c>
      <c r="CU119" s="275">
        <v>0</v>
      </c>
      <c r="CV119" s="276"/>
      <c r="CW119" s="272">
        <v>0</v>
      </c>
      <c r="CX119" s="111">
        <v>0</v>
      </c>
      <c r="CY119" s="111">
        <v>0</v>
      </c>
      <c r="CZ119" s="275">
        <v>0</v>
      </c>
      <c r="DB119" s="272">
        <v>20000</v>
      </c>
      <c r="DC119" s="111">
        <v>0</v>
      </c>
      <c r="DD119" s="111">
        <v>-20000</v>
      </c>
      <c r="DE119" s="275">
        <v>-1</v>
      </c>
      <c r="DF119" s="276"/>
      <c r="DG119" s="272">
        <v>5000</v>
      </c>
      <c r="DH119" s="111">
        <v>0</v>
      </c>
      <c r="DI119" s="111">
        <v>-5000</v>
      </c>
      <c r="DJ119" s="275">
        <v>-1</v>
      </c>
      <c r="DL119" s="272">
        <v>0</v>
      </c>
      <c r="DM119" s="111">
        <v>17000</v>
      </c>
      <c r="DN119" s="111">
        <v>17000</v>
      </c>
      <c r="DO119" s="275" t="s">
        <v>363</v>
      </c>
      <c r="DP119" s="276"/>
      <c r="DQ119" s="272">
        <v>0</v>
      </c>
      <c r="DR119" s="111">
        <v>17000</v>
      </c>
      <c r="DS119" s="111">
        <v>17000</v>
      </c>
      <c r="DT119" s="275" t="s">
        <v>363</v>
      </c>
      <c r="DV119" s="272">
        <v>0</v>
      </c>
      <c r="DW119" s="111">
        <v>0</v>
      </c>
      <c r="DX119" s="111">
        <v>0</v>
      </c>
      <c r="DY119" s="275">
        <v>0</v>
      </c>
      <c r="DZ119" s="276"/>
      <c r="EA119" s="272">
        <v>0</v>
      </c>
      <c r="EB119" s="111">
        <v>0</v>
      </c>
      <c r="EC119" s="111">
        <v>0</v>
      </c>
      <c r="ED119" s="275">
        <v>0</v>
      </c>
      <c r="EF119" s="272">
        <v>0</v>
      </c>
      <c r="EG119" s="111">
        <v>0</v>
      </c>
      <c r="EH119" s="111">
        <v>0</v>
      </c>
      <c r="EI119" s="275">
        <v>0</v>
      </c>
      <c r="EJ119" s="276"/>
      <c r="EK119" s="272">
        <v>0</v>
      </c>
      <c r="EL119" s="111">
        <v>0</v>
      </c>
      <c r="EM119" s="111">
        <v>0</v>
      </c>
      <c r="EN119" s="275">
        <v>0</v>
      </c>
      <c r="EP119" s="272">
        <v>0</v>
      </c>
      <c r="EQ119" s="111">
        <v>0</v>
      </c>
      <c r="ER119" s="111">
        <v>0</v>
      </c>
      <c r="ES119" s="275">
        <v>0</v>
      </c>
      <c r="ET119" s="276"/>
      <c r="EU119" s="272">
        <v>0</v>
      </c>
      <c r="EV119" s="111">
        <v>0</v>
      </c>
      <c r="EW119" s="111">
        <v>0</v>
      </c>
      <c r="EX119" s="275">
        <v>0</v>
      </c>
      <c r="EZ119" s="272">
        <v>0</v>
      </c>
      <c r="FA119" s="111">
        <v>0</v>
      </c>
      <c r="FB119" s="111">
        <v>0</v>
      </c>
      <c r="FC119" s="275">
        <v>0</v>
      </c>
      <c r="FD119" s="276"/>
      <c r="FE119" s="272">
        <v>0</v>
      </c>
      <c r="FF119" s="111">
        <v>0</v>
      </c>
      <c r="FG119" s="111">
        <v>0</v>
      </c>
      <c r="FH119" s="275">
        <v>0</v>
      </c>
    </row>
    <row r="120" spans="1:164" s="56" customFormat="1" outlineLevel="1">
      <c r="A120" s="119">
        <v>57650</v>
      </c>
      <c r="B120" s="74">
        <v>57650</v>
      </c>
      <c r="C120" s="68"/>
      <c r="D120" s="56" t="s">
        <v>116</v>
      </c>
      <c r="F120" s="274">
        <v>25650</v>
      </c>
      <c r="G120" s="211">
        <v>39092</v>
      </c>
      <c r="H120" s="111">
        <v>13442</v>
      </c>
      <c r="I120" s="275">
        <v>0.52405458089668611</v>
      </c>
      <c r="J120" s="276"/>
      <c r="K120" s="274">
        <v>18467.870000000003</v>
      </c>
      <c r="L120" s="211">
        <v>39092</v>
      </c>
      <c r="M120" s="111">
        <v>20624.129999999997</v>
      </c>
      <c r="N120" s="275">
        <v>1.1167573737523599</v>
      </c>
      <c r="O120" s="75"/>
      <c r="P120" s="272">
        <v>0</v>
      </c>
      <c r="Q120" s="111">
        <v>0</v>
      </c>
      <c r="R120" s="111">
        <v>0</v>
      </c>
      <c r="S120" s="275">
        <v>0</v>
      </c>
      <c r="T120" s="276"/>
      <c r="U120" s="272">
        <v>0</v>
      </c>
      <c r="V120" s="111">
        <v>0</v>
      </c>
      <c r="W120" s="111">
        <v>0</v>
      </c>
      <c r="X120" s="275">
        <v>0</v>
      </c>
      <c r="Z120" s="272">
        <v>0</v>
      </c>
      <c r="AA120" s="111">
        <v>0</v>
      </c>
      <c r="AB120" s="111">
        <v>0</v>
      </c>
      <c r="AC120" s="275">
        <v>0</v>
      </c>
      <c r="AD120" s="276"/>
      <c r="AE120" s="272">
        <v>0</v>
      </c>
      <c r="AF120" s="111">
        <v>0</v>
      </c>
      <c r="AG120" s="111">
        <v>0</v>
      </c>
      <c r="AH120" s="275">
        <v>0</v>
      </c>
      <c r="AJ120" s="272">
        <v>0</v>
      </c>
      <c r="AK120" s="111">
        <v>7200</v>
      </c>
      <c r="AL120" s="111">
        <v>7200</v>
      </c>
      <c r="AM120" s="275" t="s">
        <v>363</v>
      </c>
      <c r="AN120" s="276"/>
      <c r="AO120" s="272">
        <v>0</v>
      </c>
      <c r="AP120" s="111">
        <v>7200</v>
      </c>
      <c r="AQ120" s="111">
        <v>7200</v>
      </c>
      <c r="AR120" s="275" t="s">
        <v>363</v>
      </c>
      <c r="AT120" s="272">
        <v>1500</v>
      </c>
      <c r="AU120" s="111">
        <v>2250</v>
      </c>
      <c r="AV120" s="111">
        <v>750</v>
      </c>
      <c r="AW120" s="275">
        <v>0.5</v>
      </c>
      <c r="AX120" s="276"/>
      <c r="AY120" s="272">
        <v>375</v>
      </c>
      <c r="AZ120" s="111">
        <v>2250</v>
      </c>
      <c r="BA120" s="111">
        <v>1875</v>
      </c>
      <c r="BB120" s="275">
        <v>5</v>
      </c>
      <c r="BD120" s="272">
        <v>7000</v>
      </c>
      <c r="BE120" s="111">
        <v>7000</v>
      </c>
      <c r="BF120" s="111">
        <v>0</v>
      </c>
      <c r="BG120" s="275" t="s">
        <v>362</v>
      </c>
      <c r="BH120" s="276"/>
      <c r="BI120" s="272">
        <v>8501.42</v>
      </c>
      <c r="BJ120" s="111">
        <v>7000</v>
      </c>
      <c r="BK120" s="111">
        <v>-1501.42</v>
      </c>
      <c r="BL120" s="275">
        <v>-0.17660814311020984</v>
      </c>
      <c r="BN120" s="272">
        <v>150</v>
      </c>
      <c r="BO120" s="111">
        <v>150</v>
      </c>
      <c r="BP120" s="111">
        <v>0</v>
      </c>
      <c r="BQ120" s="275" t="s">
        <v>362</v>
      </c>
      <c r="BR120" s="276"/>
      <c r="BS120" s="272">
        <v>125</v>
      </c>
      <c r="BT120" s="111">
        <v>150</v>
      </c>
      <c r="BU120" s="111">
        <v>25</v>
      </c>
      <c r="BV120" s="275">
        <v>0.2</v>
      </c>
      <c r="BX120" s="272">
        <v>2500</v>
      </c>
      <c r="BY120" s="111">
        <v>4092</v>
      </c>
      <c r="BZ120" s="111">
        <v>1592</v>
      </c>
      <c r="CA120" s="275">
        <v>0.63680000000000003</v>
      </c>
      <c r="CB120" s="276"/>
      <c r="CC120" s="272">
        <v>600</v>
      </c>
      <c r="CD120" s="111">
        <v>4092</v>
      </c>
      <c r="CE120" s="111">
        <v>3492</v>
      </c>
      <c r="CF120" s="275">
        <v>5.82</v>
      </c>
      <c r="CH120" s="272">
        <v>3000</v>
      </c>
      <c r="CI120" s="111">
        <v>3600</v>
      </c>
      <c r="CJ120" s="111">
        <v>600</v>
      </c>
      <c r="CK120" s="275">
        <v>0.2</v>
      </c>
      <c r="CL120" s="276"/>
      <c r="CM120" s="272">
        <v>3780.19</v>
      </c>
      <c r="CN120" s="111">
        <v>3600</v>
      </c>
      <c r="CO120" s="111">
        <v>-180.19000000000005</v>
      </c>
      <c r="CP120" s="275">
        <v>-4.7666916213206227E-2</v>
      </c>
      <c r="CR120" s="272">
        <v>0</v>
      </c>
      <c r="CS120" s="111">
        <v>0</v>
      </c>
      <c r="CT120" s="111">
        <v>0</v>
      </c>
      <c r="CU120" s="275">
        <v>0</v>
      </c>
      <c r="CV120" s="276"/>
      <c r="CW120" s="272">
        <v>0</v>
      </c>
      <c r="CX120" s="111">
        <v>0</v>
      </c>
      <c r="CY120" s="111">
        <v>0</v>
      </c>
      <c r="CZ120" s="275">
        <v>0</v>
      </c>
      <c r="DB120" s="272">
        <v>11500</v>
      </c>
      <c r="DC120" s="111">
        <v>4800</v>
      </c>
      <c r="DD120" s="111">
        <v>-6700</v>
      </c>
      <c r="DE120" s="275">
        <v>-0.58260869565217388</v>
      </c>
      <c r="DF120" s="276"/>
      <c r="DG120" s="272">
        <v>5086.26</v>
      </c>
      <c r="DH120" s="111">
        <v>4800</v>
      </c>
      <c r="DI120" s="111">
        <v>-286.26000000000022</v>
      </c>
      <c r="DJ120" s="275">
        <v>-5.6281039506435024E-2</v>
      </c>
      <c r="DL120" s="272">
        <v>0</v>
      </c>
      <c r="DM120" s="111">
        <v>4200</v>
      </c>
      <c r="DN120" s="111">
        <v>4200</v>
      </c>
      <c r="DO120" s="275" t="s">
        <v>363</v>
      </c>
      <c r="DP120" s="276"/>
      <c r="DQ120" s="272">
        <v>0</v>
      </c>
      <c r="DR120" s="111">
        <v>4200</v>
      </c>
      <c r="DS120" s="111">
        <v>4200</v>
      </c>
      <c r="DT120" s="275" t="s">
        <v>363</v>
      </c>
      <c r="DV120" s="272">
        <v>0</v>
      </c>
      <c r="DW120" s="111">
        <v>0</v>
      </c>
      <c r="DX120" s="111">
        <v>0</v>
      </c>
      <c r="DY120" s="275">
        <v>0</v>
      </c>
      <c r="DZ120" s="276"/>
      <c r="EA120" s="272">
        <v>0</v>
      </c>
      <c r="EB120" s="111">
        <v>0</v>
      </c>
      <c r="EC120" s="111">
        <v>0</v>
      </c>
      <c r="ED120" s="275">
        <v>0</v>
      </c>
      <c r="EF120" s="272">
        <v>0</v>
      </c>
      <c r="EG120" s="111">
        <v>0</v>
      </c>
      <c r="EH120" s="111">
        <v>0</v>
      </c>
      <c r="EI120" s="275">
        <v>0</v>
      </c>
      <c r="EJ120" s="276"/>
      <c r="EK120" s="272">
        <v>0</v>
      </c>
      <c r="EL120" s="111">
        <v>0</v>
      </c>
      <c r="EM120" s="111">
        <v>0</v>
      </c>
      <c r="EN120" s="275">
        <v>0</v>
      </c>
      <c r="EP120" s="272">
        <v>0</v>
      </c>
      <c r="EQ120" s="111">
        <v>0</v>
      </c>
      <c r="ER120" s="111">
        <v>0</v>
      </c>
      <c r="ES120" s="275">
        <v>0</v>
      </c>
      <c r="ET120" s="276"/>
      <c r="EU120" s="272">
        <v>0</v>
      </c>
      <c r="EV120" s="111">
        <v>0</v>
      </c>
      <c r="EW120" s="111">
        <v>0</v>
      </c>
      <c r="EX120" s="275">
        <v>0</v>
      </c>
      <c r="EZ120" s="272">
        <v>0</v>
      </c>
      <c r="FA120" s="111">
        <v>5800</v>
      </c>
      <c r="FB120" s="111">
        <v>5800</v>
      </c>
      <c r="FC120" s="275" t="s">
        <v>363</v>
      </c>
      <c r="FD120" s="276"/>
      <c r="FE120" s="272">
        <v>0</v>
      </c>
      <c r="FF120" s="111">
        <v>5800</v>
      </c>
      <c r="FG120" s="111">
        <v>5800</v>
      </c>
      <c r="FH120" s="275" t="s">
        <v>363</v>
      </c>
    </row>
    <row r="121" spans="1:164" s="56" customFormat="1" outlineLevel="1">
      <c r="A121" s="119">
        <v>57700</v>
      </c>
      <c r="B121" s="74">
        <v>57700</v>
      </c>
      <c r="C121" s="68"/>
      <c r="D121" s="56" t="s">
        <v>103</v>
      </c>
      <c r="F121" s="274">
        <v>5735</v>
      </c>
      <c r="G121" s="211">
        <v>8560</v>
      </c>
      <c r="H121" s="111">
        <v>2825</v>
      </c>
      <c r="I121" s="275">
        <v>0.49258936355710548</v>
      </c>
      <c r="J121" s="276"/>
      <c r="K121" s="274">
        <v>6152.68</v>
      </c>
      <c r="L121" s="211">
        <v>8560</v>
      </c>
      <c r="M121" s="111">
        <v>2407.3199999999997</v>
      </c>
      <c r="N121" s="275">
        <v>0.39126364446062523</v>
      </c>
      <c r="O121" s="75"/>
      <c r="P121" s="272">
        <v>0</v>
      </c>
      <c r="Q121" s="111">
        <v>0</v>
      </c>
      <c r="R121" s="111">
        <v>0</v>
      </c>
      <c r="S121" s="275">
        <v>0</v>
      </c>
      <c r="T121" s="276"/>
      <c r="U121" s="272">
        <v>0</v>
      </c>
      <c r="V121" s="111">
        <v>0</v>
      </c>
      <c r="W121" s="111">
        <v>0</v>
      </c>
      <c r="X121" s="275">
        <v>0</v>
      </c>
      <c r="Z121" s="272">
        <v>0</v>
      </c>
      <c r="AA121" s="111">
        <v>0</v>
      </c>
      <c r="AB121" s="111">
        <v>0</v>
      </c>
      <c r="AC121" s="275">
        <v>0</v>
      </c>
      <c r="AD121" s="276"/>
      <c r="AE121" s="272">
        <v>0</v>
      </c>
      <c r="AF121" s="111">
        <v>0</v>
      </c>
      <c r="AG121" s="111">
        <v>0</v>
      </c>
      <c r="AH121" s="275">
        <v>0</v>
      </c>
      <c r="AJ121" s="272">
        <v>0</v>
      </c>
      <c r="AK121" s="111">
        <v>3860</v>
      </c>
      <c r="AL121" s="111">
        <v>3860</v>
      </c>
      <c r="AM121" s="275" t="s">
        <v>363</v>
      </c>
      <c r="AN121" s="276"/>
      <c r="AO121" s="272">
        <v>0</v>
      </c>
      <c r="AP121" s="111">
        <v>3860</v>
      </c>
      <c r="AQ121" s="111">
        <v>3860</v>
      </c>
      <c r="AR121" s="275" t="s">
        <v>363</v>
      </c>
      <c r="AT121" s="272">
        <v>0</v>
      </c>
      <c r="AU121" s="111">
        <v>0</v>
      </c>
      <c r="AV121" s="111">
        <v>0</v>
      </c>
      <c r="AW121" s="275">
        <v>0</v>
      </c>
      <c r="AX121" s="276"/>
      <c r="AY121" s="272">
        <v>0</v>
      </c>
      <c r="AZ121" s="111">
        <v>0</v>
      </c>
      <c r="BA121" s="111">
        <v>0</v>
      </c>
      <c r="BB121" s="275">
        <v>0</v>
      </c>
      <c r="BD121" s="272">
        <v>0</v>
      </c>
      <c r="BE121" s="111">
        <v>0</v>
      </c>
      <c r="BF121" s="111">
        <v>0</v>
      </c>
      <c r="BG121" s="275">
        <v>0</v>
      </c>
      <c r="BH121" s="276"/>
      <c r="BI121" s="272">
        <v>0</v>
      </c>
      <c r="BJ121" s="111">
        <v>0</v>
      </c>
      <c r="BK121" s="111">
        <v>0</v>
      </c>
      <c r="BL121" s="275">
        <v>0</v>
      </c>
      <c r="BN121" s="272">
        <v>25</v>
      </c>
      <c r="BO121" s="111">
        <v>0</v>
      </c>
      <c r="BP121" s="111">
        <v>-25</v>
      </c>
      <c r="BQ121" s="275">
        <v>-1</v>
      </c>
      <c r="BR121" s="276"/>
      <c r="BS121" s="272">
        <v>0</v>
      </c>
      <c r="BT121" s="111">
        <v>0</v>
      </c>
      <c r="BU121" s="111">
        <v>0</v>
      </c>
      <c r="BV121" s="275">
        <v>0</v>
      </c>
      <c r="BX121" s="272">
        <v>0</v>
      </c>
      <c r="BY121" s="111">
        <v>0</v>
      </c>
      <c r="BZ121" s="111">
        <v>0</v>
      </c>
      <c r="CA121" s="275">
        <v>0</v>
      </c>
      <c r="CB121" s="276"/>
      <c r="CC121" s="272">
        <v>0</v>
      </c>
      <c r="CD121" s="111">
        <v>0</v>
      </c>
      <c r="CE121" s="111">
        <v>0</v>
      </c>
      <c r="CF121" s="275">
        <v>0</v>
      </c>
      <c r="CH121" s="272">
        <v>2400</v>
      </c>
      <c r="CI121" s="111">
        <v>3000</v>
      </c>
      <c r="CJ121" s="111">
        <v>600</v>
      </c>
      <c r="CK121" s="275">
        <v>0.25</v>
      </c>
      <c r="CL121" s="276"/>
      <c r="CM121" s="272">
        <v>3204.82</v>
      </c>
      <c r="CN121" s="111">
        <v>3000</v>
      </c>
      <c r="CO121" s="111">
        <v>-204.82000000000016</v>
      </c>
      <c r="CP121" s="275">
        <v>-6.3909985584213833E-2</v>
      </c>
      <c r="CR121" s="272">
        <v>0</v>
      </c>
      <c r="CS121" s="111">
        <v>0</v>
      </c>
      <c r="CT121" s="111">
        <v>0</v>
      </c>
      <c r="CU121" s="275">
        <v>0</v>
      </c>
      <c r="CV121" s="276"/>
      <c r="CW121" s="272">
        <v>0</v>
      </c>
      <c r="CX121" s="111">
        <v>0</v>
      </c>
      <c r="CY121" s="111">
        <v>0</v>
      </c>
      <c r="CZ121" s="275">
        <v>0</v>
      </c>
      <c r="DB121" s="272">
        <v>3310</v>
      </c>
      <c r="DC121" s="111">
        <v>500</v>
      </c>
      <c r="DD121" s="111">
        <v>-2810</v>
      </c>
      <c r="DE121" s="275">
        <v>-0.84894259818731121</v>
      </c>
      <c r="DF121" s="276"/>
      <c r="DG121" s="272">
        <v>2947.86</v>
      </c>
      <c r="DH121" s="111">
        <v>500</v>
      </c>
      <c r="DI121" s="111">
        <v>-2447.86</v>
      </c>
      <c r="DJ121" s="275">
        <v>-0.83038543214399596</v>
      </c>
      <c r="DL121" s="272">
        <v>0</v>
      </c>
      <c r="DM121" s="111">
        <v>1200</v>
      </c>
      <c r="DN121" s="111">
        <v>1200</v>
      </c>
      <c r="DO121" s="275" t="s">
        <v>363</v>
      </c>
      <c r="DP121" s="276"/>
      <c r="DQ121" s="272">
        <v>0</v>
      </c>
      <c r="DR121" s="111">
        <v>1200</v>
      </c>
      <c r="DS121" s="111">
        <v>1200</v>
      </c>
      <c r="DT121" s="275" t="s">
        <v>363</v>
      </c>
      <c r="DV121" s="272">
        <v>0</v>
      </c>
      <c r="DW121" s="111">
        <v>0</v>
      </c>
      <c r="DX121" s="111">
        <v>0</v>
      </c>
      <c r="DY121" s="275">
        <v>0</v>
      </c>
      <c r="DZ121" s="276"/>
      <c r="EA121" s="272">
        <v>0</v>
      </c>
      <c r="EB121" s="111">
        <v>0</v>
      </c>
      <c r="EC121" s="111">
        <v>0</v>
      </c>
      <c r="ED121" s="275">
        <v>0</v>
      </c>
      <c r="EF121" s="272">
        <v>0</v>
      </c>
      <c r="EG121" s="111">
        <v>0</v>
      </c>
      <c r="EH121" s="111">
        <v>0</v>
      </c>
      <c r="EI121" s="275">
        <v>0</v>
      </c>
      <c r="EJ121" s="276"/>
      <c r="EK121" s="272">
        <v>0</v>
      </c>
      <c r="EL121" s="111">
        <v>0</v>
      </c>
      <c r="EM121" s="111">
        <v>0</v>
      </c>
      <c r="EN121" s="275">
        <v>0</v>
      </c>
      <c r="EP121" s="272">
        <v>0</v>
      </c>
      <c r="EQ121" s="111">
        <v>0</v>
      </c>
      <c r="ER121" s="111">
        <v>0</v>
      </c>
      <c r="ES121" s="275">
        <v>0</v>
      </c>
      <c r="ET121" s="276"/>
      <c r="EU121" s="272">
        <v>0</v>
      </c>
      <c r="EV121" s="111">
        <v>0</v>
      </c>
      <c r="EW121" s="111">
        <v>0</v>
      </c>
      <c r="EX121" s="275">
        <v>0</v>
      </c>
      <c r="EZ121" s="272">
        <v>0</v>
      </c>
      <c r="FA121" s="111">
        <v>0</v>
      </c>
      <c r="FB121" s="111">
        <v>0</v>
      </c>
      <c r="FC121" s="275">
        <v>0</v>
      </c>
      <c r="FD121" s="276"/>
      <c r="FE121" s="272">
        <v>0</v>
      </c>
      <c r="FF121" s="111">
        <v>0</v>
      </c>
      <c r="FG121" s="111">
        <v>0</v>
      </c>
      <c r="FH121" s="275">
        <v>0</v>
      </c>
    </row>
    <row r="122" spans="1:164" s="56" customFormat="1" outlineLevel="1">
      <c r="A122" s="119">
        <v>57725</v>
      </c>
      <c r="B122" s="74">
        <v>57725</v>
      </c>
      <c r="C122" s="68"/>
      <c r="D122" s="56" t="s">
        <v>104</v>
      </c>
      <c r="F122" s="274">
        <v>20694</v>
      </c>
      <c r="G122" s="211">
        <v>28680</v>
      </c>
      <c r="H122" s="111">
        <v>7986</v>
      </c>
      <c r="I122" s="275">
        <v>0.38590895911858508</v>
      </c>
      <c r="J122" s="276"/>
      <c r="K122" s="274">
        <v>25067.030000000002</v>
      </c>
      <c r="L122" s="211">
        <v>28680</v>
      </c>
      <c r="M122" s="111">
        <v>3612.9699999999975</v>
      </c>
      <c r="N122" s="275">
        <v>0.14413235233691415</v>
      </c>
      <c r="O122" s="75"/>
      <c r="P122" s="272">
        <v>0</v>
      </c>
      <c r="Q122" s="111">
        <v>0</v>
      </c>
      <c r="R122" s="111">
        <v>0</v>
      </c>
      <c r="S122" s="275">
        <v>0</v>
      </c>
      <c r="T122" s="276"/>
      <c r="U122" s="272">
        <v>0</v>
      </c>
      <c r="V122" s="111">
        <v>0</v>
      </c>
      <c r="W122" s="111">
        <v>0</v>
      </c>
      <c r="X122" s="275">
        <v>0</v>
      </c>
      <c r="Z122" s="272">
        <v>0</v>
      </c>
      <c r="AA122" s="111">
        <v>0</v>
      </c>
      <c r="AB122" s="111">
        <v>0</v>
      </c>
      <c r="AC122" s="275">
        <v>0</v>
      </c>
      <c r="AD122" s="276"/>
      <c r="AE122" s="272">
        <v>0</v>
      </c>
      <c r="AF122" s="111">
        <v>0</v>
      </c>
      <c r="AG122" s="111">
        <v>0</v>
      </c>
      <c r="AH122" s="275">
        <v>0</v>
      </c>
      <c r="AJ122" s="272">
        <v>0</v>
      </c>
      <c r="AK122" s="111">
        <v>7650</v>
      </c>
      <c r="AL122" s="111">
        <v>7650</v>
      </c>
      <c r="AM122" s="275" t="s">
        <v>363</v>
      </c>
      <c r="AN122" s="276"/>
      <c r="AO122" s="272">
        <v>0</v>
      </c>
      <c r="AP122" s="111">
        <v>7650</v>
      </c>
      <c r="AQ122" s="111">
        <v>7650</v>
      </c>
      <c r="AR122" s="275" t="s">
        <v>363</v>
      </c>
      <c r="AT122" s="272">
        <v>0</v>
      </c>
      <c r="AU122" s="111">
        <v>0</v>
      </c>
      <c r="AV122" s="111">
        <v>0</v>
      </c>
      <c r="AW122" s="275">
        <v>0</v>
      </c>
      <c r="AX122" s="276"/>
      <c r="AY122" s="272">
        <v>0</v>
      </c>
      <c r="AZ122" s="111">
        <v>0</v>
      </c>
      <c r="BA122" s="111">
        <v>0</v>
      </c>
      <c r="BB122" s="275">
        <v>0</v>
      </c>
      <c r="BD122" s="272">
        <v>0</v>
      </c>
      <c r="BE122" s="111">
        <v>0</v>
      </c>
      <c r="BF122" s="111">
        <v>0</v>
      </c>
      <c r="BG122" s="275">
        <v>0</v>
      </c>
      <c r="BH122" s="276"/>
      <c r="BI122" s="272">
        <v>0</v>
      </c>
      <c r="BJ122" s="111">
        <v>0</v>
      </c>
      <c r="BK122" s="111">
        <v>0</v>
      </c>
      <c r="BL122" s="275">
        <v>0</v>
      </c>
      <c r="BN122" s="272">
        <v>0</v>
      </c>
      <c r="BO122" s="111">
        <v>0</v>
      </c>
      <c r="BP122" s="111">
        <v>0</v>
      </c>
      <c r="BQ122" s="275">
        <v>0</v>
      </c>
      <c r="BR122" s="276"/>
      <c r="BS122" s="272">
        <v>0</v>
      </c>
      <c r="BT122" s="111">
        <v>0</v>
      </c>
      <c r="BU122" s="111">
        <v>0</v>
      </c>
      <c r="BV122" s="275">
        <v>0</v>
      </c>
      <c r="BX122" s="272">
        <v>0</v>
      </c>
      <c r="BY122" s="111">
        <v>0</v>
      </c>
      <c r="BZ122" s="111">
        <v>0</v>
      </c>
      <c r="CA122" s="275">
        <v>0</v>
      </c>
      <c r="CB122" s="276"/>
      <c r="CC122" s="272">
        <v>0</v>
      </c>
      <c r="CD122" s="111">
        <v>0</v>
      </c>
      <c r="CE122" s="111">
        <v>0</v>
      </c>
      <c r="CF122" s="275">
        <v>0</v>
      </c>
      <c r="CH122" s="272">
        <v>13344</v>
      </c>
      <c r="CI122" s="111">
        <v>17700</v>
      </c>
      <c r="CJ122" s="111">
        <v>4356</v>
      </c>
      <c r="CK122" s="275">
        <v>0.32643884892086333</v>
      </c>
      <c r="CL122" s="276"/>
      <c r="CM122" s="272">
        <v>17325.370000000003</v>
      </c>
      <c r="CN122" s="111">
        <v>17700</v>
      </c>
      <c r="CO122" s="111">
        <v>374.62999999999738</v>
      </c>
      <c r="CP122" s="275">
        <v>2.1623203429421554E-2</v>
      </c>
      <c r="CR122" s="272">
        <v>0</v>
      </c>
      <c r="CS122" s="111">
        <v>0</v>
      </c>
      <c r="CT122" s="111">
        <v>0</v>
      </c>
      <c r="CU122" s="275">
        <v>0</v>
      </c>
      <c r="CV122" s="276"/>
      <c r="CW122" s="272">
        <v>0</v>
      </c>
      <c r="CX122" s="111">
        <v>0</v>
      </c>
      <c r="CY122" s="111">
        <v>0</v>
      </c>
      <c r="CZ122" s="275">
        <v>0</v>
      </c>
      <c r="DB122" s="272">
        <v>7350</v>
      </c>
      <c r="DC122" s="111">
        <v>2580</v>
      </c>
      <c r="DD122" s="111">
        <v>-4770</v>
      </c>
      <c r="DE122" s="275">
        <v>-0.6489795918367347</v>
      </c>
      <c r="DF122" s="276"/>
      <c r="DG122" s="272">
        <v>7741.66</v>
      </c>
      <c r="DH122" s="111">
        <v>2580</v>
      </c>
      <c r="DI122" s="111">
        <v>-5161.66</v>
      </c>
      <c r="DJ122" s="275">
        <v>-0.66673814143219934</v>
      </c>
      <c r="DL122" s="272">
        <v>0</v>
      </c>
      <c r="DM122" s="111">
        <v>750</v>
      </c>
      <c r="DN122" s="111">
        <v>750</v>
      </c>
      <c r="DO122" s="275" t="s">
        <v>363</v>
      </c>
      <c r="DP122" s="276"/>
      <c r="DQ122" s="272">
        <v>0</v>
      </c>
      <c r="DR122" s="111">
        <v>750</v>
      </c>
      <c r="DS122" s="111">
        <v>750</v>
      </c>
      <c r="DT122" s="275" t="s">
        <v>363</v>
      </c>
      <c r="DV122" s="272">
        <v>0</v>
      </c>
      <c r="DW122" s="111">
        <v>0</v>
      </c>
      <c r="DX122" s="111">
        <v>0</v>
      </c>
      <c r="DY122" s="275">
        <v>0</v>
      </c>
      <c r="DZ122" s="276"/>
      <c r="EA122" s="272">
        <v>0</v>
      </c>
      <c r="EB122" s="111">
        <v>0</v>
      </c>
      <c r="EC122" s="111">
        <v>0</v>
      </c>
      <c r="ED122" s="275">
        <v>0</v>
      </c>
      <c r="EF122" s="272">
        <v>0</v>
      </c>
      <c r="EG122" s="111">
        <v>0</v>
      </c>
      <c r="EH122" s="111">
        <v>0</v>
      </c>
      <c r="EI122" s="275">
        <v>0</v>
      </c>
      <c r="EJ122" s="276"/>
      <c r="EK122" s="272">
        <v>0</v>
      </c>
      <c r="EL122" s="111">
        <v>0</v>
      </c>
      <c r="EM122" s="111">
        <v>0</v>
      </c>
      <c r="EN122" s="275">
        <v>0</v>
      </c>
      <c r="EP122" s="272">
        <v>0</v>
      </c>
      <c r="EQ122" s="111">
        <v>0</v>
      </c>
      <c r="ER122" s="111">
        <v>0</v>
      </c>
      <c r="ES122" s="275">
        <v>0</v>
      </c>
      <c r="ET122" s="276"/>
      <c r="EU122" s="272">
        <v>0</v>
      </c>
      <c r="EV122" s="111">
        <v>0</v>
      </c>
      <c r="EW122" s="111">
        <v>0</v>
      </c>
      <c r="EX122" s="275">
        <v>0</v>
      </c>
      <c r="EZ122" s="272">
        <v>0</v>
      </c>
      <c r="FA122" s="111">
        <v>0</v>
      </c>
      <c r="FB122" s="111">
        <v>0</v>
      </c>
      <c r="FC122" s="275">
        <v>0</v>
      </c>
      <c r="FD122" s="276"/>
      <c r="FE122" s="272">
        <v>0</v>
      </c>
      <c r="FF122" s="111">
        <v>0</v>
      </c>
      <c r="FG122" s="111">
        <v>0</v>
      </c>
      <c r="FH122" s="275">
        <v>0</v>
      </c>
    </row>
    <row r="123" spans="1:164" s="56" customFormat="1" outlineLevel="1">
      <c r="A123" s="119">
        <v>57750</v>
      </c>
      <c r="B123" s="74">
        <v>57750</v>
      </c>
      <c r="C123" s="68"/>
      <c r="D123" s="56" t="s">
        <v>144</v>
      </c>
      <c r="F123" s="274">
        <v>88450</v>
      </c>
      <c r="G123" s="211">
        <v>78056</v>
      </c>
      <c r="H123" s="111">
        <v>-10394</v>
      </c>
      <c r="I123" s="275">
        <v>-0.11751271905031091</v>
      </c>
      <c r="J123" s="276"/>
      <c r="K123" s="274">
        <v>57277.039999999994</v>
      </c>
      <c r="L123" s="211">
        <v>78056</v>
      </c>
      <c r="M123" s="111">
        <v>20778.960000000006</v>
      </c>
      <c r="N123" s="275">
        <v>0.3627799201914067</v>
      </c>
      <c r="O123" s="75"/>
      <c r="P123" s="272">
        <v>250</v>
      </c>
      <c r="Q123" s="111">
        <v>0</v>
      </c>
      <c r="R123" s="111">
        <v>-250</v>
      </c>
      <c r="S123" s="275">
        <v>-1</v>
      </c>
      <c r="T123" s="276"/>
      <c r="U123" s="272">
        <v>1913.99</v>
      </c>
      <c r="V123" s="111">
        <v>0</v>
      </c>
      <c r="W123" s="111">
        <v>-1913.99</v>
      </c>
      <c r="X123" s="275">
        <v>-1</v>
      </c>
      <c r="Z123" s="272">
        <v>2100</v>
      </c>
      <c r="AA123" s="111">
        <v>500</v>
      </c>
      <c r="AB123" s="111">
        <v>-1600</v>
      </c>
      <c r="AC123" s="275">
        <v>-0.76190476190476186</v>
      </c>
      <c r="AD123" s="276"/>
      <c r="AE123" s="272">
        <v>505.29</v>
      </c>
      <c r="AF123" s="111">
        <v>500</v>
      </c>
      <c r="AG123" s="111">
        <v>-5.2900000000000205</v>
      </c>
      <c r="AH123" s="275">
        <v>-1.0469235488531379E-2</v>
      </c>
      <c r="AJ123" s="272">
        <v>0</v>
      </c>
      <c r="AK123" s="111">
        <v>24100</v>
      </c>
      <c r="AL123" s="111">
        <v>24100</v>
      </c>
      <c r="AM123" s="275" t="s">
        <v>363</v>
      </c>
      <c r="AN123" s="276"/>
      <c r="AO123" s="272">
        <v>0</v>
      </c>
      <c r="AP123" s="111">
        <v>24100</v>
      </c>
      <c r="AQ123" s="111">
        <v>24100</v>
      </c>
      <c r="AR123" s="275" t="s">
        <v>363</v>
      </c>
      <c r="AT123" s="272">
        <v>2700</v>
      </c>
      <c r="AU123" s="111">
        <v>3000</v>
      </c>
      <c r="AV123" s="111">
        <v>300</v>
      </c>
      <c r="AW123" s="275">
        <v>0.1111111111111111</v>
      </c>
      <c r="AX123" s="276"/>
      <c r="AY123" s="272">
        <v>3219.61</v>
      </c>
      <c r="AZ123" s="111">
        <v>3000</v>
      </c>
      <c r="BA123" s="111">
        <v>-219.61000000000013</v>
      </c>
      <c r="BB123" s="275">
        <v>-6.821012482878365E-2</v>
      </c>
      <c r="BD123" s="272">
        <v>21000</v>
      </c>
      <c r="BE123" s="111">
        <v>23100</v>
      </c>
      <c r="BF123" s="111">
        <v>2100</v>
      </c>
      <c r="BG123" s="275">
        <v>0.1</v>
      </c>
      <c r="BH123" s="276"/>
      <c r="BI123" s="272">
        <v>14936.16</v>
      </c>
      <c r="BJ123" s="111">
        <v>23100</v>
      </c>
      <c r="BK123" s="111">
        <v>8163.84</v>
      </c>
      <c r="BL123" s="275">
        <v>0.54658225407333616</v>
      </c>
      <c r="BN123" s="272">
        <v>6100</v>
      </c>
      <c r="BO123" s="111">
        <v>9655</v>
      </c>
      <c r="BP123" s="111">
        <v>3555</v>
      </c>
      <c r="BQ123" s="275">
        <v>0.58278688524590161</v>
      </c>
      <c r="BR123" s="276"/>
      <c r="BS123" s="272">
        <v>5496.01</v>
      </c>
      <c r="BT123" s="111">
        <v>9655</v>
      </c>
      <c r="BU123" s="111">
        <v>4158.99</v>
      </c>
      <c r="BV123" s="275">
        <v>0.75672897247275739</v>
      </c>
      <c r="BX123" s="272">
        <v>1100</v>
      </c>
      <c r="BY123" s="111">
        <v>0</v>
      </c>
      <c r="BZ123" s="111">
        <v>-1100</v>
      </c>
      <c r="CA123" s="275">
        <v>-1</v>
      </c>
      <c r="CB123" s="276"/>
      <c r="CC123" s="272">
        <v>300</v>
      </c>
      <c r="CD123" s="111">
        <v>0</v>
      </c>
      <c r="CE123" s="111">
        <v>-300</v>
      </c>
      <c r="CF123" s="275">
        <v>-1</v>
      </c>
      <c r="CH123" s="272">
        <v>2500</v>
      </c>
      <c r="CI123" s="111">
        <v>2500</v>
      </c>
      <c r="CJ123" s="111">
        <v>0</v>
      </c>
      <c r="CK123" s="275" t="s">
        <v>362</v>
      </c>
      <c r="CL123" s="276"/>
      <c r="CM123" s="272">
        <v>2629.98</v>
      </c>
      <c r="CN123" s="111">
        <v>2500</v>
      </c>
      <c r="CO123" s="111">
        <v>-129.98000000000002</v>
      </c>
      <c r="CP123" s="275">
        <v>-4.942242906790166E-2</v>
      </c>
      <c r="CR123" s="272">
        <v>3300</v>
      </c>
      <c r="CS123" s="111">
        <v>1200</v>
      </c>
      <c r="CT123" s="111">
        <v>-2100</v>
      </c>
      <c r="CU123" s="275">
        <v>-0.63636363636363635</v>
      </c>
      <c r="CV123" s="276"/>
      <c r="CW123" s="272">
        <v>660</v>
      </c>
      <c r="CX123" s="111">
        <v>1200</v>
      </c>
      <c r="CY123" s="111">
        <v>540</v>
      </c>
      <c r="CZ123" s="275">
        <v>0.81818181818181823</v>
      </c>
      <c r="DB123" s="272">
        <v>49400</v>
      </c>
      <c r="DC123" s="111">
        <v>4001</v>
      </c>
      <c r="DD123" s="111">
        <v>-45399</v>
      </c>
      <c r="DE123" s="275">
        <v>-0.91900809716599186</v>
      </c>
      <c r="DF123" s="276"/>
      <c r="DG123" s="272">
        <v>27616</v>
      </c>
      <c r="DH123" s="111">
        <v>4001</v>
      </c>
      <c r="DI123" s="111">
        <v>-23615</v>
      </c>
      <c r="DJ123" s="275">
        <v>-0.85512022016222478</v>
      </c>
      <c r="DL123" s="272">
        <v>0</v>
      </c>
      <c r="DM123" s="111">
        <v>10000</v>
      </c>
      <c r="DN123" s="111">
        <v>10000</v>
      </c>
      <c r="DO123" s="275" t="s">
        <v>363</v>
      </c>
      <c r="DP123" s="276"/>
      <c r="DQ123" s="272">
        <v>0</v>
      </c>
      <c r="DR123" s="111">
        <v>10000</v>
      </c>
      <c r="DS123" s="111">
        <v>10000</v>
      </c>
      <c r="DT123" s="275" t="s">
        <v>363</v>
      </c>
      <c r="DV123" s="272">
        <v>0</v>
      </c>
      <c r="DW123" s="111">
        <v>0</v>
      </c>
      <c r="DX123" s="111">
        <v>0</v>
      </c>
      <c r="DY123" s="275">
        <v>0</v>
      </c>
      <c r="DZ123" s="276"/>
      <c r="EA123" s="272">
        <v>0</v>
      </c>
      <c r="EB123" s="111">
        <v>0</v>
      </c>
      <c r="EC123" s="111">
        <v>0</v>
      </c>
      <c r="ED123" s="275">
        <v>0</v>
      </c>
      <c r="EF123" s="272">
        <v>0</v>
      </c>
      <c r="EG123" s="111">
        <v>0</v>
      </c>
      <c r="EH123" s="111">
        <v>0</v>
      </c>
      <c r="EI123" s="275">
        <v>0</v>
      </c>
      <c r="EJ123" s="276"/>
      <c r="EK123" s="272">
        <v>0</v>
      </c>
      <c r="EL123" s="111">
        <v>0</v>
      </c>
      <c r="EM123" s="111">
        <v>0</v>
      </c>
      <c r="EN123" s="275">
        <v>0</v>
      </c>
      <c r="EP123" s="272">
        <v>0</v>
      </c>
      <c r="EQ123" s="111">
        <v>0</v>
      </c>
      <c r="ER123" s="111">
        <v>0</v>
      </c>
      <c r="ES123" s="275">
        <v>0</v>
      </c>
      <c r="ET123" s="276"/>
      <c r="EU123" s="272">
        <v>0</v>
      </c>
      <c r="EV123" s="111">
        <v>0</v>
      </c>
      <c r="EW123" s="111">
        <v>0</v>
      </c>
      <c r="EX123" s="275">
        <v>0</v>
      </c>
      <c r="EZ123" s="272">
        <v>0</v>
      </c>
      <c r="FA123" s="111">
        <v>0</v>
      </c>
      <c r="FB123" s="111">
        <v>0</v>
      </c>
      <c r="FC123" s="275">
        <v>0</v>
      </c>
      <c r="FD123" s="276"/>
      <c r="FE123" s="272">
        <v>0</v>
      </c>
      <c r="FF123" s="111">
        <v>0</v>
      </c>
      <c r="FG123" s="111">
        <v>0</v>
      </c>
      <c r="FH123" s="275">
        <v>0</v>
      </c>
    </row>
    <row r="124" spans="1:164" s="56" customFormat="1" outlineLevel="1">
      <c r="A124" s="119">
        <v>57800</v>
      </c>
      <c r="B124" s="74">
        <v>57800</v>
      </c>
      <c r="C124" s="68"/>
      <c r="D124" s="56" t="s">
        <v>101</v>
      </c>
      <c r="F124" s="274">
        <v>1000</v>
      </c>
      <c r="G124" s="211">
        <v>1000</v>
      </c>
      <c r="H124" s="111">
        <v>0</v>
      </c>
      <c r="I124" s="275" t="s">
        <v>362</v>
      </c>
      <c r="J124" s="276"/>
      <c r="K124" s="274">
        <v>266.79000000000002</v>
      </c>
      <c r="L124" s="211">
        <v>1000</v>
      </c>
      <c r="M124" s="111">
        <v>733.21</v>
      </c>
      <c r="N124" s="275">
        <v>2.7482664267776151</v>
      </c>
      <c r="O124" s="75"/>
      <c r="P124" s="272">
        <v>0</v>
      </c>
      <c r="Q124" s="111">
        <v>0</v>
      </c>
      <c r="R124" s="111">
        <v>0</v>
      </c>
      <c r="S124" s="275">
        <v>0</v>
      </c>
      <c r="T124" s="276"/>
      <c r="U124" s="272">
        <v>0</v>
      </c>
      <c r="V124" s="111">
        <v>0</v>
      </c>
      <c r="W124" s="111">
        <v>0</v>
      </c>
      <c r="X124" s="275">
        <v>0</v>
      </c>
      <c r="Z124" s="272">
        <v>0</v>
      </c>
      <c r="AA124" s="111">
        <v>0</v>
      </c>
      <c r="AB124" s="111">
        <v>0</v>
      </c>
      <c r="AC124" s="275">
        <v>0</v>
      </c>
      <c r="AD124" s="276"/>
      <c r="AE124" s="272">
        <v>0</v>
      </c>
      <c r="AF124" s="111">
        <v>0</v>
      </c>
      <c r="AG124" s="111">
        <v>0</v>
      </c>
      <c r="AH124" s="275">
        <v>0</v>
      </c>
      <c r="AJ124" s="272">
        <v>0</v>
      </c>
      <c r="AK124" s="111">
        <v>0</v>
      </c>
      <c r="AL124" s="111">
        <v>0</v>
      </c>
      <c r="AM124" s="275">
        <v>0</v>
      </c>
      <c r="AN124" s="276"/>
      <c r="AO124" s="272">
        <v>0</v>
      </c>
      <c r="AP124" s="111">
        <v>0</v>
      </c>
      <c r="AQ124" s="111">
        <v>0</v>
      </c>
      <c r="AR124" s="275">
        <v>0</v>
      </c>
      <c r="AT124" s="272">
        <v>0</v>
      </c>
      <c r="AU124" s="111">
        <v>0</v>
      </c>
      <c r="AV124" s="111">
        <v>0</v>
      </c>
      <c r="AW124" s="275">
        <v>0</v>
      </c>
      <c r="AX124" s="276"/>
      <c r="AY124" s="272">
        <v>0</v>
      </c>
      <c r="AZ124" s="111">
        <v>0</v>
      </c>
      <c r="BA124" s="111">
        <v>0</v>
      </c>
      <c r="BB124" s="275">
        <v>0</v>
      </c>
      <c r="BD124" s="272">
        <v>1000</v>
      </c>
      <c r="BE124" s="111">
        <v>1000</v>
      </c>
      <c r="BF124" s="111">
        <v>0</v>
      </c>
      <c r="BG124" s="275" t="s">
        <v>362</v>
      </c>
      <c r="BH124" s="276"/>
      <c r="BI124" s="272">
        <v>266.79000000000002</v>
      </c>
      <c r="BJ124" s="111">
        <v>1000</v>
      </c>
      <c r="BK124" s="111">
        <v>733.21</v>
      </c>
      <c r="BL124" s="275">
        <v>2.7482664267776151</v>
      </c>
      <c r="BN124" s="272">
        <v>0</v>
      </c>
      <c r="BO124" s="111">
        <v>0</v>
      </c>
      <c r="BP124" s="111">
        <v>0</v>
      </c>
      <c r="BQ124" s="275">
        <v>0</v>
      </c>
      <c r="BR124" s="276"/>
      <c r="BS124" s="272">
        <v>0</v>
      </c>
      <c r="BT124" s="111">
        <v>0</v>
      </c>
      <c r="BU124" s="111">
        <v>0</v>
      </c>
      <c r="BV124" s="275">
        <v>0</v>
      </c>
      <c r="BX124" s="272">
        <v>0</v>
      </c>
      <c r="BY124" s="111">
        <v>0</v>
      </c>
      <c r="BZ124" s="111">
        <v>0</v>
      </c>
      <c r="CA124" s="275">
        <v>0</v>
      </c>
      <c r="CB124" s="276"/>
      <c r="CC124" s="272">
        <v>0</v>
      </c>
      <c r="CD124" s="111">
        <v>0</v>
      </c>
      <c r="CE124" s="111">
        <v>0</v>
      </c>
      <c r="CF124" s="275">
        <v>0</v>
      </c>
      <c r="CH124" s="272">
        <v>0</v>
      </c>
      <c r="CI124" s="111">
        <v>0</v>
      </c>
      <c r="CJ124" s="111">
        <v>0</v>
      </c>
      <c r="CK124" s="275">
        <v>0</v>
      </c>
      <c r="CL124" s="276"/>
      <c r="CM124" s="272">
        <v>0</v>
      </c>
      <c r="CN124" s="111">
        <v>0</v>
      </c>
      <c r="CO124" s="111">
        <v>0</v>
      </c>
      <c r="CP124" s="275">
        <v>0</v>
      </c>
      <c r="CR124" s="272">
        <v>0</v>
      </c>
      <c r="CS124" s="111">
        <v>0</v>
      </c>
      <c r="CT124" s="111">
        <v>0</v>
      </c>
      <c r="CU124" s="275">
        <v>0</v>
      </c>
      <c r="CV124" s="276"/>
      <c r="CW124" s="272">
        <v>0</v>
      </c>
      <c r="CX124" s="111">
        <v>0</v>
      </c>
      <c r="CY124" s="111">
        <v>0</v>
      </c>
      <c r="CZ124" s="275">
        <v>0</v>
      </c>
      <c r="DB124" s="272">
        <v>0</v>
      </c>
      <c r="DC124" s="111">
        <v>0</v>
      </c>
      <c r="DD124" s="111">
        <v>0</v>
      </c>
      <c r="DE124" s="275">
        <v>0</v>
      </c>
      <c r="DF124" s="276"/>
      <c r="DG124" s="272">
        <v>0</v>
      </c>
      <c r="DH124" s="111">
        <v>0</v>
      </c>
      <c r="DI124" s="111">
        <v>0</v>
      </c>
      <c r="DJ124" s="275">
        <v>0</v>
      </c>
      <c r="DL124" s="272">
        <v>0</v>
      </c>
      <c r="DM124" s="111">
        <v>0</v>
      </c>
      <c r="DN124" s="111">
        <v>0</v>
      </c>
      <c r="DO124" s="275">
        <v>0</v>
      </c>
      <c r="DP124" s="276"/>
      <c r="DQ124" s="272">
        <v>0</v>
      </c>
      <c r="DR124" s="111">
        <v>0</v>
      </c>
      <c r="DS124" s="111">
        <v>0</v>
      </c>
      <c r="DT124" s="275">
        <v>0</v>
      </c>
      <c r="DV124" s="272">
        <v>0</v>
      </c>
      <c r="DW124" s="111">
        <v>0</v>
      </c>
      <c r="DX124" s="111">
        <v>0</v>
      </c>
      <c r="DY124" s="275">
        <v>0</v>
      </c>
      <c r="DZ124" s="276"/>
      <c r="EA124" s="272">
        <v>0</v>
      </c>
      <c r="EB124" s="111">
        <v>0</v>
      </c>
      <c r="EC124" s="111">
        <v>0</v>
      </c>
      <c r="ED124" s="275">
        <v>0</v>
      </c>
      <c r="EF124" s="272">
        <v>0</v>
      </c>
      <c r="EG124" s="111">
        <v>0</v>
      </c>
      <c r="EH124" s="111">
        <v>0</v>
      </c>
      <c r="EI124" s="275">
        <v>0</v>
      </c>
      <c r="EJ124" s="276"/>
      <c r="EK124" s="272">
        <v>0</v>
      </c>
      <c r="EL124" s="111">
        <v>0</v>
      </c>
      <c r="EM124" s="111">
        <v>0</v>
      </c>
      <c r="EN124" s="275">
        <v>0</v>
      </c>
      <c r="EP124" s="272">
        <v>0</v>
      </c>
      <c r="EQ124" s="111">
        <v>0</v>
      </c>
      <c r="ER124" s="111">
        <v>0</v>
      </c>
      <c r="ES124" s="275">
        <v>0</v>
      </c>
      <c r="ET124" s="276"/>
      <c r="EU124" s="272">
        <v>0</v>
      </c>
      <c r="EV124" s="111">
        <v>0</v>
      </c>
      <c r="EW124" s="111">
        <v>0</v>
      </c>
      <c r="EX124" s="275">
        <v>0</v>
      </c>
      <c r="EZ124" s="272">
        <v>0</v>
      </c>
      <c r="FA124" s="111">
        <v>0</v>
      </c>
      <c r="FB124" s="111">
        <v>0</v>
      </c>
      <c r="FC124" s="275">
        <v>0</v>
      </c>
      <c r="FD124" s="276"/>
      <c r="FE124" s="272">
        <v>0</v>
      </c>
      <c r="FF124" s="111">
        <v>0</v>
      </c>
      <c r="FG124" s="111">
        <v>0</v>
      </c>
      <c r="FH124" s="275">
        <v>0</v>
      </c>
    </row>
    <row r="125" spans="1:164" s="56" customFormat="1" outlineLevel="1">
      <c r="A125" s="119">
        <v>57900</v>
      </c>
      <c r="B125" s="74">
        <v>57900</v>
      </c>
      <c r="C125" s="68"/>
      <c r="D125" s="56" t="s">
        <v>102</v>
      </c>
      <c r="F125" s="274">
        <v>38499</v>
      </c>
      <c r="G125" s="211">
        <v>39960</v>
      </c>
      <c r="H125" s="111">
        <v>1461</v>
      </c>
      <c r="I125" s="275">
        <v>3.7949037637341226E-2</v>
      </c>
      <c r="J125" s="276"/>
      <c r="K125" s="274">
        <v>37889.759999999995</v>
      </c>
      <c r="L125" s="211">
        <v>39960</v>
      </c>
      <c r="M125" s="111">
        <v>2070.2400000000052</v>
      </c>
      <c r="N125" s="275">
        <v>5.4638509190873881E-2</v>
      </c>
      <c r="O125" s="75"/>
      <c r="P125" s="272">
        <v>0</v>
      </c>
      <c r="Q125" s="111">
        <v>0</v>
      </c>
      <c r="R125" s="111">
        <v>0</v>
      </c>
      <c r="S125" s="275">
        <v>0</v>
      </c>
      <c r="T125" s="276"/>
      <c r="U125" s="272">
        <v>0</v>
      </c>
      <c r="V125" s="111">
        <v>0</v>
      </c>
      <c r="W125" s="111">
        <v>0</v>
      </c>
      <c r="X125" s="275">
        <v>0</v>
      </c>
      <c r="Z125" s="272">
        <v>0</v>
      </c>
      <c r="AA125" s="111">
        <v>0</v>
      </c>
      <c r="AB125" s="111">
        <v>0</v>
      </c>
      <c r="AC125" s="275">
        <v>0</v>
      </c>
      <c r="AD125" s="276"/>
      <c r="AE125" s="272">
        <v>0</v>
      </c>
      <c r="AF125" s="111">
        <v>0</v>
      </c>
      <c r="AG125" s="111">
        <v>0</v>
      </c>
      <c r="AH125" s="275">
        <v>0</v>
      </c>
      <c r="AJ125" s="272">
        <v>0</v>
      </c>
      <c r="AK125" s="111">
        <v>2400</v>
      </c>
      <c r="AL125" s="111">
        <v>2400</v>
      </c>
      <c r="AM125" s="275" t="s">
        <v>363</v>
      </c>
      <c r="AN125" s="276"/>
      <c r="AO125" s="272">
        <v>0</v>
      </c>
      <c r="AP125" s="111">
        <v>2400</v>
      </c>
      <c r="AQ125" s="111">
        <v>2400</v>
      </c>
      <c r="AR125" s="275" t="s">
        <v>363</v>
      </c>
      <c r="AT125" s="272">
        <v>444</v>
      </c>
      <c r="AU125" s="111">
        <v>600</v>
      </c>
      <c r="AV125" s="111">
        <v>156</v>
      </c>
      <c r="AW125" s="275">
        <v>0.35135135135135137</v>
      </c>
      <c r="AX125" s="276"/>
      <c r="AY125" s="272">
        <v>639.78</v>
      </c>
      <c r="AZ125" s="111">
        <v>600</v>
      </c>
      <c r="BA125" s="111">
        <v>-39.779999999999973</v>
      </c>
      <c r="BB125" s="275">
        <v>-6.2177623558098055E-2</v>
      </c>
      <c r="BD125" s="272">
        <v>36000</v>
      </c>
      <c r="BE125" s="111">
        <v>36000</v>
      </c>
      <c r="BF125" s="111">
        <v>0</v>
      </c>
      <c r="BG125" s="275" t="s">
        <v>362</v>
      </c>
      <c r="BH125" s="276"/>
      <c r="BI125" s="272">
        <v>35706.119999999995</v>
      </c>
      <c r="BJ125" s="111">
        <v>36000</v>
      </c>
      <c r="BK125" s="111">
        <v>293.88000000000466</v>
      </c>
      <c r="BL125" s="275">
        <v>8.2305218265105451E-3</v>
      </c>
      <c r="BN125" s="272">
        <v>0</v>
      </c>
      <c r="BO125" s="111">
        <v>0</v>
      </c>
      <c r="BP125" s="111">
        <v>0</v>
      </c>
      <c r="BQ125" s="275">
        <v>0</v>
      </c>
      <c r="BR125" s="276"/>
      <c r="BS125" s="272">
        <v>0</v>
      </c>
      <c r="BT125" s="111">
        <v>0</v>
      </c>
      <c r="BU125" s="111">
        <v>0</v>
      </c>
      <c r="BV125" s="275">
        <v>0</v>
      </c>
      <c r="BX125" s="272">
        <v>0</v>
      </c>
      <c r="BY125" s="111">
        <v>0</v>
      </c>
      <c r="BZ125" s="111">
        <v>0</v>
      </c>
      <c r="CA125" s="275">
        <v>0</v>
      </c>
      <c r="CB125" s="276"/>
      <c r="CC125" s="272">
        <v>0</v>
      </c>
      <c r="CD125" s="111">
        <v>0</v>
      </c>
      <c r="CE125" s="111">
        <v>0</v>
      </c>
      <c r="CF125" s="275">
        <v>0</v>
      </c>
      <c r="CH125" s="272">
        <v>600</v>
      </c>
      <c r="CI125" s="111">
        <v>600</v>
      </c>
      <c r="CJ125" s="111">
        <v>0</v>
      </c>
      <c r="CK125" s="275" t="s">
        <v>362</v>
      </c>
      <c r="CL125" s="276"/>
      <c r="CM125" s="272">
        <v>492.12</v>
      </c>
      <c r="CN125" s="111">
        <v>600</v>
      </c>
      <c r="CO125" s="111">
        <v>107.88</v>
      </c>
      <c r="CP125" s="275">
        <v>0.21921482565227993</v>
      </c>
      <c r="CR125" s="272">
        <v>0</v>
      </c>
      <c r="CS125" s="111">
        <v>0</v>
      </c>
      <c r="CT125" s="111">
        <v>0</v>
      </c>
      <c r="CU125" s="275">
        <v>0</v>
      </c>
      <c r="CV125" s="276"/>
      <c r="CW125" s="272">
        <v>0</v>
      </c>
      <c r="CX125" s="111">
        <v>0</v>
      </c>
      <c r="CY125" s="111">
        <v>0</v>
      </c>
      <c r="CZ125" s="275">
        <v>0</v>
      </c>
      <c r="DB125" s="272">
        <v>720</v>
      </c>
      <c r="DC125" s="111">
        <v>0</v>
      </c>
      <c r="DD125" s="111">
        <v>-720</v>
      </c>
      <c r="DE125" s="275">
        <v>-1</v>
      </c>
      <c r="DF125" s="276"/>
      <c r="DG125" s="272">
        <v>946.74</v>
      </c>
      <c r="DH125" s="111">
        <v>0</v>
      </c>
      <c r="DI125" s="111">
        <v>-946.74</v>
      </c>
      <c r="DJ125" s="275">
        <v>-1</v>
      </c>
      <c r="DL125" s="272">
        <v>0</v>
      </c>
      <c r="DM125" s="111">
        <v>360</v>
      </c>
      <c r="DN125" s="111">
        <v>360</v>
      </c>
      <c r="DO125" s="275" t="s">
        <v>363</v>
      </c>
      <c r="DP125" s="276"/>
      <c r="DQ125" s="272">
        <v>0</v>
      </c>
      <c r="DR125" s="111">
        <v>360</v>
      </c>
      <c r="DS125" s="111">
        <v>360</v>
      </c>
      <c r="DT125" s="275" t="s">
        <v>363</v>
      </c>
      <c r="DV125" s="272">
        <v>0</v>
      </c>
      <c r="DW125" s="111">
        <v>0</v>
      </c>
      <c r="DX125" s="111">
        <v>0</v>
      </c>
      <c r="DY125" s="275">
        <v>0</v>
      </c>
      <c r="DZ125" s="276"/>
      <c r="EA125" s="272">
        <v>0</v>
      </c>
      <c r="EB125" s="111">
        <v>0</v>
      </c>
      <c r="EC125" s="111">
        <v>0</v>
      </c>
      <c r="ED125" s="275">
        <v>0</v>
      </c>
      <c r="EF125" s="272">
        <v>735</v>
      </c>
      <c r="EG125" s="111">
        <v>0</v>
      </c>
      <c r="EH125" s="111">
        <v>-735</v>
      </c>
      <c r="EI125" s="275">
        <v>-1</v>
      </c>
      <c r="EJ125" s="276"/>
      <c r="EK125" s="272">
        <v>105</v>
      </c>
      <c r="EL125" s="111">
        <v>0</v>
      </c>
      <c r="EM125" s="111">
        <v>-105</v>
      </c>
      <c r="EN125" s="275">
        <v>-1</v>
      </c>
      <c r="EP125" s="272">
        <v>0</v>
      </c>
      <c r="EQ125" s="111">
        <v>0</v>
      </c>
      <c r="ER125" s="111">
        <v>0</v>
      </c>
      <c r="ES125" s="275">
        <v>0</v>
      </c>
      <c r="ET125" s="276"/>
      <c r="EU125" s="272">
        <v>0</v>
      </c>
      <c r="EV125" s="111">
        <v>0</v>
      </c>
      <c r="EW125" s="111">
        <v>0</v>
      </c>
      <c r="EX125" s="275">
        <v>0</v>
      </c>
      <c r="EZ125" s="272">
        <v>0</v>
      </c>
      <c r="FA125" s="111">
        <v>0</v>
      </c>
      <c r="FB125" s="111">
        <v>0</v>
      </c>
      <c r="FC125" s="275">
        <v>0</v>
      </c>
      <c r="FD125" s="276"/>
      <c r="FE125" s="272">
        <v>0</v>
      </c>
      <c r="FF125" s="111">
        <v>0</v>
      </c>
      <c r="FG125" s="111">
        <v>0</v>
      </c>
      <c r="FH125" s="275">
        <v>0</v>
      </c>
    </row>
    <row r="126" spans="1:164" s="56" customFormat="1" outlineLevel="1">
      <c r="A126" s="119">
        <v>58100</v>
      </c>
      <c r="B126" s="74">
        <v>58100</v>
      </c>
      <c r="C126" s="68"/>
      <c r="D126" s="56" t="s">
        <v>117</v>
      </c>
      <c r="F126" s="274">
        <v>4370</v>
      </c>
      <c r="G126" s="211">
        <v>7250</v>
      </c>
      <c r="H126" s="111">
        <v>2880</v>
      </c>
      <c r="I126" s="275">
        <v>0.65903890160183065</v>
      </c>
      <c r="J126" s="276"/>
      <c r="K126" s="274">
        <v>6725.13</v>
      </c>
      <c r="L126" s="211">
        <v>7250</v>
      </c>
      <c r="M126" s="111">
        <v>524.86999999999989</v>
      </c>
      <c r="N126" s="275">
        <v>7.8046074945763114E-2</v>
      </c>
      <c r="O126" s="75"/>
      <c r="P126" s="272">
        <v>2550</v>
      </c>
      <c r="Q126" s="111">
        <v>2550</v>
      </c>
      <c r="R126" s="111">
        <v>0</v>
      </c>
      <c r="S126" s="275" t="s">
        <v>362</v>
      </c>
      <c r="T126" s="276"/>
      <c r="U126" s="272">
        <v>3496.9</v>
      </c>
      <c r="V126" s="111">
        <v>2550</v>
      </c>
      <c r="W126" s="111">
        <v>-946.90000000000009</v>
      </c>
      <c r="X126" s="275">
        <v>-0.2707826932425863</v>
      </c>
      <c r="Z126" s="272">
        <v>0</v>
      </c>
      <c r="AA126" s="111">
        <v>0</v>
      </c>
      <c r="AB126" s="111">
        <v>0</v>
      </c>
      <c r="AC126" s="275">
        <v>0</v>
      </c>
      <c r="AD126" s="276"/>
      <c r="AE126" s="272">
        <v>0</v>
      </c>
      <c r="AF126" s="111">
        <v>0</v>
      </c>
      <c r="AG126" s="111">
        <v>0</v>
      </c>
      <c r="AH126" s="275">
        <v>0</v>
      </c>
      <c r="AJ126" s="272">
        <v>0</v>
      </c>
      <c r="AK126" s="111">
        <v>0</v>
      </c>
      <c r="AL126" s="111">
        <v>0</v>
      </c>
      <c r="AM126" s="275">
        <v>0</v>
      </c>
      <c r="AN126" s="276"/>
      <c r="AO126" s="272">
        <v>0</v>
      </c>
      <c r="AP126" s="111">
        <v>0</v>
      </c>
      <c r="AQ126" s="111">
        <v>0</v>
      </c>
      <c r="AR126" s="275">
        <v>0</v>
      </c>
      <c r="AT126" s="272">
        <v>0</v>
      </c>
      <c r="AU126" s="111">
        <v>0</v>
      </c>
      <c r="AV126" s="111">
        <v>0</v>
      </c>
      <c r="AW126" s="275">
        <v>0</v>
      </c>
      <c r="AX126" s="276"/>
      <c r="AY126" s="272">
        <v>0</v>
      </c>
      <c r="AZ126" s="111">
        <v>0</v>
      </c>
      <c r="BA126" s="111">
        <v>0</v>
      </c>
      <c r="BB126" s="275">
        <v>0</v>
      </c>
      <c r="BD126" s="272">
        <v>500</v>
      </c>
      <c r="BE126" s="111">
        <v>2300</v>
      </c>
      <c r="BF126" s="111">
        <v>1800</v>
      </c>
      <c r="BG126" s="275">
        <v>3.6</v>
      </c>
      <c r="BH126" s="276"/>
      <c r="BI126" s="272">
        <v>1117.5999999999999</v>
      </c>
      <c r="BJ126" s="111">
        <v>2300</v>
      </c>
      <c r="BK126" s="111">
        <v>1182.4000000000001</v>
      </c>
      <c r="BL126" s="275">
        <v>1.0579813886900502</v>
      </c>
      <c r="BN126" s="272">
        <v>0</v>
      </c>
      <c r="BO126" s="111">
        <v>0</v>
      </c>
      <c r="BP126" s="111">
        <v>0</v>
      </c>
      <c r="BQ126" s="275">
        <v>0</v>
      </c>
      <c r="BR126" s="276"/>
      <c r="BS126" s="272">
        <v>0</v>
      </c>
      <c r="BT126" s="111">
        <v>0</v>
      </c>
      <c r="BU126" s="111">
        <v>0</v>
      </c>
      <c r="BV126" s="275">
        <v>0</v>
      </c>
      <c r="BX126" s="272">
        <v>1320</v>
      </c>
      <c r="BY126" s="111">
        <v>2400</v>
      </c>
      <c r="BZ126" s="111">
        <v>1080</v>
      </c>
      <c r="CA126" s="275">
        <v>0.81818181818181823</v>
      </c>
      <c r="CB126" s="276"/>
      <c r="CC126" s="272">
        <v>2110.63</v>
      </c>
      <c r="CD126" s="111">
        <v>2400</v>
      </c>
      <c r="CE126" s="111">
        <v>289.36999999999989</v>
      </c>
      <c r="CF126" s="275">
        <v>0.13710124465207066</v>
      </c>
      <c r="CH126" s="272">
        <v>0</v>
      </c>
      <c r="CI126" s="111">
        <v>0</v>
      </c>
      <c r="CJ126" s="111">
        <v>0</v>
      </c>
      <c r="CK126" s="275">
        <v>0</v>
      </c>
      <c r="CL126" s="276"/>
      <c r="CM126" s="272">
        <v>0</v>
      </c>
      <c r="CN126" s="111">
        <v>0</v>
      </c>
      <c r="CO126" s="111">
        <v>0</v>
      </c>
      <c r="CP126" s="275">
        <v>0</v>
      </c>
      <c r="CR126" s="272">
        <v>0</v>
      </c>
      <c r="CS126" s="111">
        <v>0</v>
      </c>
      <c r="CT126" s="111">
        <v>0</v>
      </c>
      <c r="CU126" s="275">
        <v>0</v>
      </c>
      <c r="CV126" s="276"/>
      <c r="CW126" s="272">
        <v>0</v>
      </c>
      <c r="CX126" s="111">
        <v>0</v>
      </c>
      <c r="CY126" s="111">
        <v>0</v>
      </c>
      <c r="CZ126" s="275">
        <v>0</v>
      </c>
      <c r="DB126" s="272">
        <v>0</v>
      </c>
      <c r="DC126" s="111">
        <v>0</v>
      </c>
      <c r="DD126" s="111">
        <v>0</v>
      </c>
      <c r="DE126" s="275">
        <v>0</v>
      </c>
      <c r="DF126" s="276"/>
      <c r="DG126" s="272">
        <v>0</v>
      </c>
      <c r="DH126" s="111">
        <v>0</v>
      </c>
      <c r="DI126" s="111">
        <v>0</v>
      </c>
      <c r="DJ126" s="275">
        <v>0</v>
      </c>
      <c r="DL126" s="272">
        <v>0</v>
      </c>
      <c r="DM126" s="111">
        <v>0</v>
      </c>
      <c r="DN126" s="111">
        <v>0</v>
      </c>
      <c r="DO126" s="275">
        <v>0</v>
      </c>
      <c r="DP126" s="276"/>
      <c r="DQ126" s="272">
        <v>0</v>
      </c>
      <c r="DR126" s="111">
        <v>0</v>
      </c>
      <c r="DS126" s="111">
        <v>0</v>
      </c>
      <c r="DT126" s="275">
        <v>0</v>
      </c>
      <c r="DV126" s="272">
        <v>0</v>
      </c>
      <c r="DW126" s="111">
        <v>0</v>
      </c>
      <c r="DX126" s="111">
        <v>0</v>
      </c>
      <c r="DY126" s="275">
        <v>0</v>
      </c>
      <c r="DZ126" s="276"/>
      <c r="EA126" s="272">
        <v>0</v>
      </c>
      <c r="EB126" s="111">
        <v>0</v>
      </c>
      <c r="EC126" s="111">
        <v>0</v>
      </c>
      <c r="ED126" s="275">
        <v>0</v>
      </c>
      <c r="EF126" s="272">
        <v>0</v>
      </c>
      <c r="EG126" s="111">
        <v>0</v>
      </c>
      <c r="EH126" s="111">
        <v>0</v>
      </c>
      <c r="EI126" s="275">
        <v>0</v>
      </c>
      <c r="EJ126" s="276"/>
      <c r="EK126" s="272">
        <v>0</v>
      </c>
      <c r="EL126" s="111">
        <v>0</v>
      </c>
      <c r="EM126" s="111">
        <v>0</v>
      </c>
      <c r="EN126" s="275">
        <v>0</v>
      </c>
      <c r="EP126" s="272">
        <v>0</v>
      </c>
      <c r="EQ126" s="111">
        <v>0</v>
      </c>
      <c r="ER126" s="111">
        <v>0</v>
      </c>
      <c r="ES126" s="275">
        <v>0</v>
      </c>
      <c r="ET126" s="276"/>
      <c r="EU126" s="272">
        <v>0</v>
      </c>
      <c r="EV126" s="111">
        <v>0</v>
      </c>
      <c r="EW126" s="111">
        <v>0</v>
      </c>
      <c r="EX126" s="275">
        <v>0</v>
      </c>
      <c r="EZ126" s="272">
        <v>0</v>
      </c>
      <c r="FA126" s="111">
        <v>0</v>
      </c>
      <c r="FB126" s="111">
        <v>0</v>
      </c>
      <c r="FC126" s="275">
        <v>0</v>
      </c>
      <c r="FD126" s="276"/>
      <c r="FE126" s="272">
        <v>0</v>
      </c>
      <c r="FF126" s="111">
        <v>0</v>
      </c>
      <c r="FG126" s="111">
        <v>0</v>
      </c>
      <c r="FH126" s="275">
        <v>0</v>
      </c>
    </row>
    <row r="127" spans="1:164" s="56" customFormat="1" outlineLevel="1">
      <c r="A127" s="119">
        <v>58200</v>
      </c>
      <c r="B127" s="74">
        <v>58200</v>
      </c>
      <c r="C127" s="68"/>
      <c r="D127" s="56" t="s">
        <v>40</v>
      </c>
      <c r="F127" s="274">
        <v>70440</v>
      </c>
      <c r="G127" s="211">
        <v>75236</v>
      </c>
      <c r="H127" s="111">
        <v>4796</v>
      </c>
      <c r="I127" s="275">
        <v>6.8086314593980693E-2</v>
      </c>
      <c r="J127" s="276"/>
      <c r="K127" s="274">
        <v>72383.22</v>
      </c>
      <c r="L127" s="211">
        <v>75236</v>
      </c>
      <c r="M127" s="111">
        <v>2852.7799999999988</v>
      </c>
      <c r="N127" s="275">
        <v>3.9412173152838445E-2</v>
      </c>
      <c r="O127" s="273"/>
      <c r="P127" s="272">
        <v>6600</v>
      </c>
      <c r="Q127" s="111">
        <v>6600</v>
      </c>
      <c r="R127" s="111">
        <v>0</v>
      </c>
      <c r="S127" s="275" t="s">
        <v>362</v>
      </c>
      <c r="T127" s="276"/>
      <c r="U127" s="272">
        <v>6543.11</v>
      </c>
      <c r="V127" s="111">
        <v>6600</v>
      </c>
      <c r="W127" s="111">
        <v>56.890000000000327</v>
      </c>
      <c r="X127" s="275">
        <v>8.6946421502924962E-3</v>
      </c>
      <c r="Z127" s="272">
        <v>3360</v>
      </c>
      <c r="AA127" s="111">
        <v>3252</v>
      </c>
      <c r="AB127" s="111">
        <v>-108</v>
      </c>
      <c r="AC127" s="275">
        <v>-3.214285714285714E-2</v>
      </c>
      <c r="AD127" s="276"/>
      <c r="AE127" s="272">
        <v>3274.39</v>
      </c>
      <c r="AF127" s="111">
        <v>3252</v>
      </c>
      <c r="AG127" s="111">
        <v>-22.389999999999873</v>
      </c>
      <c r="AH127" s="275">
        <v>-6.8379148482617747E-3</v>
      </c>
      <c r="AJ127" s="272">
        <v>0</v>
      </c>
      <c r="AK127" s="111">
        <v>4800</v>
      </c>
      <c r="AL127" s="111">
        <v>4800</v>
      </c>
      <c r="AM127" s="275" t="s">
        <v>363</v>
      </c>
      <c r="AN127" s="276"/>
      <c r="AO127" s="272">
        <v>0</v>
      </c>
      <c r="AP127" s="111">
        <v>4800</v>
      </c>
      <c r="AQ127" s="111">
        <v>4800</v>
      </c>
      <c r="AR127" s="275" t="s">
        <v>363</v>
      </c>
      <c r="AT127" s="272">
        <v>4440</v>
      </c>
      <c r="AU127" s="111">
        <v>5400</v>
      </c>
      <c r="AV127" s="111">
        <v>960</v>
      </c>
      <c r="AW127" s="275">
        <v>0.21621621621621623</v>
      </c>
      <c r="AX127" s="276"/>
      <c r="AY127" s="272">
        <v>4270.3899999999994</v>
      </c>
      <c r="AZ127" s="111">
        <v>5400</v>
      </c>
      <c r="BA127" s="111">
        <v>1129.6100000000006</v>
      </c>
      <c r="BB127" s="275">
        <v>0.26452150740330527</v>
      </c>
      <c r="BD127" s="272">
        <v>36000</v>
      </c>
      <c r="BE127" s="111">
        <v>36000</v>
      </c>
      <c r="BF127" s="111">
        <v>0</v>
      </c>
      <c r="BG127" s="275" t="s">
        <v>362</v>
      </c>
      <c r="BH127" s="276"/>
      <c r="BI127" s="272">
        <v>32603.54</v>
      </c>
      <c r="BJ127" s="111">
        <v>36000</v>
      </c>
      <c r="BK127" s="111">
        <v>3396.4599999999991</v>
      </c>
      <c r="BL127" s="275">
        <v>0.10417457736184473</v>
      </c>
      <c r="BN127" s="272">
        <v>2160</v>
      </c>
      <c r="BO127" s="111">
        <v>2424</v>
      </c>
      <c r="BP127" s="111">
        <v>264</v>
      </c>
      <c r="BQ127" s="275">
        <v>0.12222222222222222</v>
      </c>
      <c r="BR127" s="276"/>
      <c r="BS127" s="272">
        <v>2163.0100000000002</v>
      </c>
      <c r="BT127" s="111">
        <v>2424</v>
      </c>
      <c r="BU127" s="111">
        <v>260.98999999999978</v>
      </c>
      <c r="BV127" s="275">
        <v>0.12066056097752657</v>
      </c>
      <c r="BX127" s="272">
        <v>1200</v>
      </c>
      <c r="BY127" s="111">
        <v>2880</v>
      </c>
      <c r="BZ127" s="111">
        <v>1680</v>
      </c>
      <c r="CA127" s="275">
        <v>1.4</v>
      </c>
      <c r="CB127" s="276"/>
      <c r="CC127" s="272">
        <v>5338.35</v>
      </c>
      <c r="CD127" s="111">
        <v>2880</v>
      </c>
      <c r="CE127" s="111">
        <v>-2458.3500000000004</v>
      </c>
      <c r="CF127" s="275">
        <v>-0.46050746017027738</v>
      </c>
      <c r="CH127" s="272">
        <v>2100</v>
      </c>
      <c r="CI127" s="111">
        <v>2510</v>
      </c>
      <c r="CJ127" s="111">
        <v>410</v>
      </c>
      <c r="CK127" s="275">
        <v>0.19523809523809524</v>
      </c>
      <c r="CL127" s="276"/>
      <c r="CM127" s="272">
        <v>1613.5</v>
      </c>
      <c r="CN127" s="111">
        <v>2510</v>
      </c>
      <c r="CO127" s="111">
        <v>896.5</v>
      </c>
      <c r="CP127" s="275">
        <v>0.55562441896498294</v>
      </c>
      <c r="CR127" s="272">
        <v>780</v>
      </c>
      <c r="CS127" s="111">
        <v>930</v>
      </c>
      <c r="CT127" s="111">
        <v>150</v>
      </c>
      <c r="CU127" s="275">
        <v>0.19230769230769232</v>
      </c>
      <c r="CV127" s="276"/>
      <c r="CW127" s="272">
        <v>712.23</v>
      </c>
      <c r="CX127" s="111">
        <v>930</v>
      </c>
      <c r="CY127" s="111">
        <v>217.76999999999998</v>
      </c>
      <c r="CZ127" s="275">
        <v>0.3057579714418095</v>
      </c>
      <c r="DB127" s="272">
        <v>8040</v>
      </c>
      <c r="DC127" s="111">
        <v>3600</v>
      </c>
      <c r="DD127" s="111">
        <v>-4440</v>
      </c>
      <c r="DE127" s="275">
        <v>-0.55223880597014929</v>
      </c>
      <c r="DF127" s="276"/>
      <c r="DG127" s="272">
        <v>11394.76</v>
      </c>
      <c r="DH127" s="111">
        <v>3600</v>
      </c>
      <c r="DI127" s="111">
        <v>-7794.76</v>
      </c>
      <c r="DJ127" s="275">
        <v>-0.68406530721138492</v>
      </c>
      <c r="DL127" s="272">
        <v>0</v>
      </c>
      <c r="DM127" s="111">
        <v>3600</v>
      </c>
      <c r="DN127" s="111">
        <v>3600</v>
      </c>
      <c r="DO127" s="275" t="s">
        <v>363</v>
      </c>
      <c r="DP127" s="276"/>
      <c r="DQ127" s="272">
        <v>0</v>
      </c>
      <c r="DR127" s="111">
        <v>3600</v>
      </c>
      <c r="DS127" s="111">
        <v>3600</v>
      </c>
      <c r="DT127" s="275" t="s">
        <v>363</v>
      </c>
      <c r="DV127" s="272">
        <v>2880</v>
      </c>
      <c r="DW127" s="111">
        <v>0</v>
      </c>
      <c r="DX127" s="111">
        <v>-2880</v>
      </c>
      <c r="DY127" s="275">
        <v>-1</v>
      </c>
      <c r="DZ127" s="276"/>
      <c r="EA127" s="272">
        <v>2121.17</v>
      </c>
      <c r="EB127" s="111">
        <v>0</v>
      </c>
      <c r="EC127" s="111">
        <v>-2121.17</v>
      </c>
      <c r="ED127" s="275">
        <v>-1</v>
      </c>
      <c r="EF127" s="272">
        <v>2880</v>
      </c>
      <c r="EG127" s="111">
        <v>3240</v>
      </c>
      <c r="EH127" s="111">
        <v>360</v>
      </c>
      <c r="EI127" s="275">
        <v>0.125</v>
      </c>
      <c r="EJ127" s="276"/>
      <c r="EK127" s="272">
        <v>2348.77</v>
      </c>
      <c r="EL127" s="111">
        <v>3240</v>
      </c>
      <c r="EM127" s="111">
        <v>891.23</v>
      </c>
      <c r="EN127" s="275">
        <v>0.37944541185386393</v>
      </c>
      <c r="EP127" s="272">
        <v>0</v>
      </c>
      <c r="EQ127" s="111">
        <v>0</v>
      </c>
      <c r="ER127" s="111">
        <v>0</v>
      </c>
      <c r="ES127" s="275">
        <v>0</v>
      </c>
      <c r="ET127" s="276"/>
      <c r="EU127" s="272">
        <v>0</v>
      </c>
      <c r="EV127" s="111">
        <v>0</v>
      </c>
      <c r="EW127" s="111">
        <v>0</v>
      </c>
      <c r="EX127" s="275">
        <v>0</v>
      </c>
      <c r="EZ127" s="272">
        <v>0</v>
      </c>
      <c r="FA127" s="111">
        <v>0</v>
      </c>
      <c r="FB127" s="111">
        <v>0</v>
      </c>
      <c r="FC127" s="275">
        <v>0</v>
      </c>
      <c r="FD127" s="276"/>
      <c r="FE127" s="272">
        <v>0</v>
      </c>
      <c r="FF127" s="111">
        <v>0</v>
      </c>
      <c r="FG127" s="111">
        <v>0</v>
      </c>
      <c r="FH127" s="275">
        <v>0</v>
      </c>
    </row>
    <row r="128" spans="1:164" s="56" customFormat="1" outlineLevel="1">
      <c r="A128" s="119">
        <v>58310</v>
      </c>
      <c r="B128" s="74">
        <v>58310</v>
      </c>
      <c r="C128" s="68"/>
      <c r="D128" s="56" t="s">
        <v>41</v>
      </c>
      <c r="F128" s="274">
        <v>226169</v>
      </c>
      <c r="G128" s="211">
        <v>237968</v>
      </c>
      <c r="H128" s="111">
        <v>11799</v>
      </c>
      <c r="I128" s="275">
        <v>5.2168953304829575E-2</v>
      </c>
      <c r="J128" s="276"/>
      <c r="K128" s="274">
        <v>178274.2</v>
      </c>
      <c r="L128" s="211">
        <v>237968</v>
      </c>
      <c r="M128" s="111">
        <v>59693.799999999988</v>
      </c>
      <c r="N128" s="275">
        <v>0.33484261884221039</v>
      </c>
      <c r="O128" s="273"/>
      <c r="P128" s="272">
        <v>13000</v>
      </c>
      <c r="Q128" s="111">
        <v>10004</v>
      </c>
      <c r="R128" s="111">
        <v>-2996</v>
      </c>
      <c r="S128" s="275">
        <v>-0.23046153846153847</v>
      </c>
      <c r="T128" s="276"/>
      <c r="U128" s="272">
        <v>8801.4</v>
      </c>
      <c r="V128" s="111">
        <v>10004</v>
      </c>
      <c r="W128" s="111">
        <v>1202.6000000000004</v>
      </c>
      <c r="X128" s="275">
        <v>0.13663735314836281</v>
      </c>
      <c r="Z128" s="272">
        <v>1680</v>
      </c>
      <c r="AA128" s="111">
        <v>1308</v>
      </c>
      <c r="AB128" s="111">
        <v>-372</v>
      </c>
      <c r="AC128" s="275">
        <v>-0.22142857142857142</v>
      </c>
      <c r="AD128" s="276"/>
      <c r="AE128" s="272">
        <v>1269.8699999999999</v>
      </c>
      <c r="AF128" s="111">
        <v>1308</v>
      </c>
      <c r="AG128" s="111">
        <v>38.130000000000109</v>
      </c>
      <c r="AH128" s="275">
        <v>3.0026695646011098E-2</v>
      </c>
      <c r="AJ128" s="272">
        <v>0</v>
      </c>
      <c r="AK128" s="111">
        <v>6900</v>
      </c>
      <c r="AL128" s="111">
        <v>6900</v>
      </c>
      <c r="AM128" s="275" t="s">
        <v>363</v>
      </c>
      <c r="AN128" s="276"/>
      <c r="AO128" s="272">
        <v>0</v>
      </c>
      <c r="AP128" s="111">
        <v>6900</v>
      </c>
      <c r="AQ128" s="111">
        <v>6900</v>
      </c>
      <c r="AR128" s="275" t="s">
        <v>363</v>
      </c>
      <c r="AT128" s="272">
        <v>27000</v>
      </c>
      <c r="AU128" s="111">
        <v>14004</v>
      </c>
      <c r="AV128" s="111">
        <v>-12996</v>
      </c>
      <c r="AW128" s="275">
        <v>-0.48133333333333334</v>
      </c>
      <c r="AX128" s="276"/>
      <c r="AY128" s="272">
        <v>11999.85</v>
      </c>
      <c r="AZ128" s="111">
        <v>14004</v>
      </c>
      <c r="BA128" s="111">
        <v>2004.1499999999996</v>
      </c>
      <c r="BB128" s="275">
        <v>0.16701458768234601</v>
      </c>
      <c r="BD128" s="272">
        <v>66900</v>
      </c>
      <c r="BE128" s="111">
        <v>66900</v>
      </c>
      <c r="BF128" s="111">
        <v>0</v>
      </c>
      <c r="BG128" s="275" t="s">
        <v>362</v>
      </c>
      <c r="BH128" s="276"/>
      <c r="BI128" s="272">
        <v>54976.160000000003</v>
      </c>
      <c r="BJ128" s="111">
        <v>66900</v>
      </c>
      <c r="BK128" s="111">
        <v>11923.839999999997</v>
      </c>
      <c r="BL128" s="275">
        <v>0.21689110334370382</v>
      </c>
      <c r="BN128" s="272">
        <v>0</v>
      </c>
      <c r="BO128" s="111">
        <v>0</v>
      </c>
      <c r="BP128" s="111">
        <v>0</v>
      </c>
      <c r="BQ128" s="275">
        <v>0</v>
      </c>
      <c r="BR128" s="276"/>
      <c r="BS128" s="272">
        <v>16.079999999999998</v>
      </c>
      <c r="BT128" s="111">
        <v>0</v>
      </c>
      <c r="BU128" s="111">
        <v>-16.079999999999998</v>
      </c>
      <c r="BV128" s="275">
        <v>-1</v>
      </c>
      <c r="BX128" s="272">
        <v>3480</v>
      </c>
      <c r="BY128" s="111">
        <v>3480</v>
      </c>
      <c r="BZ128" s="111">
        <v>0</v>
      </c>
      <c r="CA128" s="275" t="s">
        <v>362</v>
      </c>
      <c r="CB128" s="276"/>
      <c r="CC128" s="272">
        <v>1620</v>
      </c>
      <c r="CD128" s="111">
        <v>3480</v>
      </c>
      <c r="CE128" s="111">
        <v>1860</v>
      </c>
      <c r="CF128" s="275">
        <v>1.1481481481481481</v>
      </c>
      <c r="CH128" s="272">
        <v>0</v>
      </c>
      <c r="CI128" s="111">
        <v>0</v>
      </c>
      <c r="CJ128" s="111">
        <v>0</v>
      </c>
      <c r="CK128" s="275">
        <v>0</v>
      </c>
      <c r="CL128" s="276"/>
      <c r="CM128" s="272">
        <v>0</v>
      </c>
      <c r="CN128" s="111">
        <v>0</v>
      </c>
      <c r="CO128" s="111">
        <v>0</v>
      </c>
      <c r="CP128" s="275">
        <v>0</v>
      </c>
      <c r="CR128" s="272">
        <v>9000</v>
      </c>
      <c r="CS128" s="111">
        <v>5904</v>
      </c>
      <c r="CT128" s="111">
        <v>-3096</v>
      </c>
      <c r="CU128" s="275">
        <v>-0.34399999999999997</v>
      </c>
      <c r="CV128" s="276"/>
      <c r="CW128" s="272">
        <v>4614.71</v>
      </c>
      <c r="CX128" s="111">
        <v>5904</v>
      </c>
      <c r="CY128" s="111">
        <v>1289.29</v>
      </c>
      <c r="CZ128" s="275">
        <v>0.27938700373371239</v>
      </c>
      <c r="DB128" s="272">
        <v>105109</v>
      </c>
      <c r="DC128" s="111">
        <v>121068</v>
      </c>
      <c r="DD128" s="111">
        <v>15959</v>
      </c>
      <c r="DE128" s="275">
        <v>0.15183285922233111</v>
      </c>
      <c r="DF128" s="276"/>
      <c r="DG128" s="272">
        <v>94664.99</v>
      </c>
      <c r="DH128" s="111">
        <v>121068</v>
      </c>
      <c r="DI128" s="111">
        <v>26403.009999999995</v>
      </c>
      <c r="DJ128" s="275">
        <v>0.27890997506047371</v>
      </c>
      <c r="DL128" s="272">
        <v>0</v>
      </c>
      <c r="DM128" s="111">
        <v>0</v>
      </c>
      <c r="DN128" s="111">
        <v>0</v>
      </c>
      <c r="DO128" s="275">
        <v>0</v>
      </c>
      <c r="DP128" s="276"/>
      <c r="DQ128" s="272">
        <v>0</v>
      </c>
      <c r="DR128" s="111">
        <v>0</v>
      </c>
      <c r="DS128" s="111">
        <v>0</v>
      </c>
      <c r="DT128" s="275">
        <v>0</v>
      </c>
      <c r="DV128" s="272">
        <v>0</v>
      </c>
      <c r="DW128" s="111">
        <v>0</v>
      </c>
      <c r="DX128" s="111">
        <v>0</v>
      </c>
      <c r="DY128" s="275">
        <v>0</v>
      </c>
      <c r="DZ128" s="276"/>
      <c r="EA128" s="272">
        <v>0</v>
      </c>
      <c r="EB128" s="111">
        <v>0</v>
      </c>
      <c r="EC128" s="111">
        <v>0</v>
      </c>
      <c r="ED128" s="275">
        <v>0</v>
      </c>
      <c r="EF128" s="272">
        <v>0</v>
      </c>
      <c r="EG128" s="111">
        <v>0</v>
      </c>
      <c r="EH128" s="111">
        <v>0</v>
      </c>
      <c r="EI128" s="275">
        <v>0</v>
      </c>
      <c r="EJ128" s="276"/>
      <c r="EK128" s="272">
        <v>311.14</v>
      </c>
      <c r="EL128" s="111">
        <v>0</v>
      </c>
      <c r="EM128" s="111">
        <v>-311.14</v>
      </c>
      <c r="EN128" s="275">
        <v>-1</v>
      </c>
      <c r="EP128" s="272">
        <v>0</v>
      </c>
      <c r="EQ128" s="111">
        <v>0</v>
      </c>
      <c r="ER128" s="111">
        <v>0</v>
      </c>
      <c r="ES128" s="275">
        <v>0</v>
      </c>
      <c r="ET128" s="276"/>
      <c r="EU128" s="272">
        <v>0</v>
      </c>
      <c r="EV128" s="111">
        <v>0</v>
      </c>
      <c r="EW128" s="111">
        <v>0</v>
      </c>
      <c r="EX128" s="275">
        <v>0</v>
      </c>
      <c r="EZ128" s="272">
        <v>0</v>
      </c>
      <c r="FA128" s="111">
        <v>8400</v>
      </c>
      <c r="FB128" s="111">
        <v>8400</v>
      </c>
      <c r="FC128" s="275" t="s">
        <v>363</v>
      </c>
      <c r="FD128" s="276"/>
      <c r="FE128" s="272">
        <v>0</v>
      </c>
      <c r="FF128" s="111">
        <v>8400</v>
      </c>
      <c r="FG128" s="111">
        <v>8400</v>
      </c>
      <c r="FH128" s="275" t="s">
        <v>363</v>
      </c>
    </row>
    <row r="129" spans="1:164" s="56" customFormat="1" outlineLevel="1">
      <c r="A129" s="119">
        <v>58320</v>
      </c>
      <c r="B129" s="74">
        <v>58320</v>
      </c>
      <c r="C129" s="68"/>
      <c r="D129" s="56" t="s">
        <v>42</v>
      </c>
      <c r="F129" s="274">
        <v>11368</v>
      </c>
      <c r="G129" s="211">
        <v>42916</v>
      </c>
      <c r="H129" s="111">
        <v>31548</v>
      </c>
      <c r="I129" s="275">
        <v>2.7751583391977479</v>
      </c>
      <c r="J129" s="276"/>
      <c r="K129" s="274">
        <v>38536.869999999995</v>
      </c>
      <c r="L129" s="211">
        <v>42916</v>
      </c>
      <c r="M129" s="111">
        <v>4379.1300000000047</v>
      </c>
      <c r="N129" s="275">
        <v>0.11363481258337808</v>
      </c>
      <c r="O129" s="75"/>
      <c r="P129" s="272">
        <v>660</v>
      </c>
      <c r="Q129" s="111">
        <v>5304</v>
      </c>
      <c r="R129" s="111">
        <v>4644</v>
      </c>
      <c r="S129" s="275">
        <v>7.0363636363636362</v>
      </c>
      <c r="T129" s="276"/>
      <c r="U129" s="272">
        <v>5118.76</v>
      </c>
      <c r="V129" s="111">
        <v>5304</v>
      </c>
      <c r="W129" s="111">
        <v>185.23999999999978</v>
      </c>
      <c r="X129" s="275">
        <v>3.6188451890692232E-2</v>
      </c>
      <c r="Z129" s="272">
        <v>3500</v>
      </c>
      <c r="AA129" s="111">
        <v>1344</v>
      </c>
      <c r="AB129" s="111">
        <v>-2156</v>
      </c>
      <c r="AC129" s="275">
        <v>-0.61599999999999999</v>
      </c>
      <c r="AD129" s="276"/>
      <c r="AE129" s="272">
        <v>1765.4299999999998</v>
      </c>
      <c r="AF129" s="111">
        <v>1344</v>
      </c>
      <c r="AG129" s="111">
        <v>-421.42999999999984</v>
      </c>
      <c r="AH129" s="275">
        <v>-0.23871238168604808</v>
      </c>
      <c r="AJ129" s="272">
        <v>0</v>
      </c>
      <c r="AK129" s="111">
        <v>180</v>
      </c>
      <c r="AL129" s="111">
        <v>180</v>
      </c>
      <c r="AM129" s="275" t="s">
        <v>363</v>
      </c>
      <c r="AN129" s="276"/>
      <c r="AO129" s="272">
        <v>0</v>
      </c>
      <c r="AP129" s="111">
        <v>180</v>
      </c>
      <c r="AQ129" s="111">
        <v>180</v>
      </c>
      <c r="AR129" s="275" t="s">
        <v>363</v>
      </c>
      <c r="AT129" s="272">
        <v>2780</v>
      </c>
      <c r="AU129" s="111">
        <v>2760</v>
      </c>
      <c r="AV129" s="111">
        <v>-20</v>
      </c>
      <c r="AW129" s="275">
        <v>-7.1942446043165471E-3</v>
      </c>
      <c r="AX129" s="276"/>
      <c r="AY129" s="272">
        <v>1939.21</v>
      </c>
      <c r="AZ129" s="111">
        <v>2760</v>
      </c>
      <c r="BA129" s="111">
        <v>820.79</v>
      </c>
      <c r="BB129" s="275">
        <v>0.42325998731442183</v>
      </c>
      <c r="BD129" s="272">
        <v>900</v>
      </c>
      <c r="BE129" s="111">
        <v>26004</v>
      </c>
      <c r="BF129" s="111">
        <v>25104</v>
      </c>
      <c r="BG129" s="275">
        <v>27.893333333333334</v>
      </c>
      <c r="BH129" s="276"/>
      <c r="BI129" s="272">
        <v>20661.419999999998</v>
      </c>
      <c r="BJ129" s="111">
        <v>26004</v>
      </c>
      <c r="BK129" s="111">
        <v>5342.5800000000017</v>
      </c>
      <c r="BL129" s="275">
        <v>0.25857758082455135</v>
      </c>
      <c r="BN129" s="272">
        <v>18</v>
      </c>
      <c r="BO129" s="111">
        <v>18</v>
      </c>
      <c r="BP129" s="111">
        <v>0</v>
      </c>
      <c r="BQ129" s="275" t="s">
        <v>362</v>
      </c>
      <c r="BR129" s="276"/>
      <c r="BS129" s="272">
        <v>309.39</v>
      </c>
      <c r="BT129" s="111">
        <v>18</v>
      </c>
      <c r="BU129" s="111">
        <v>-291.39</v>
      </c>
      <c r="BV129" s="275">
        <v>-0.9418210026180549</v>
      </c>
      <c r="BX129" s="272">
        <v>360</v>
      </c>
      <c r="BY129" s="111">
        <v>360</v>
      </c>
      <c r="BZ129" s="111">
        <v>0</v>
      </c>
      <c r="CA129" s="275" t="s">
        <v>362</v>
      </c>
      <c r="CB129" s="276"/>
      <c r="CC129" s="272">
        <v>1623.99</v>
      </c>
      <c r="CD129" s="111">
        <v>360</v>
      </c>
      <c r="CE129" s="111">
        <v>-1263.99</v>
      </c>
      <c r="CF129" s="275">
        <v>-0.77832375815122012</v>
      </c>
      <c r="CH129" s="272">
        <v>150</v>
      </c>
      <c r="CI129" s="111">
        <v>150</v>
      </c>
      <c r="CJ129" s="111">
        <v>0</v>
      </c>
      <c r="CK129" s="275" t="s">
        <v>362</v>
      </c>
      <c r="CL129" s="276"/>
      <c r="CM129" s="272">
        <v>85.41</v>
      </c>
      <c r="CN129" s="111">
        <v>150</v>
      </c>
      <c r="CO129" s="111">
        <v>64.59</v>
      </c>
      <c r="CP129" s="275">
        <v>0.7562346329469618</v>
      </c>
      <c r="CR129" s="272">
        <v>1800</v>
      </c>
      <c r="CS129" s="111">
        <v>6096</v>
      </c>
      <c r="CT129" s="111">
        <v>4296</v>
      </c>
      <c r="CU129" s="275">
        <v>2.3866666666666667</v>
      </c>
      <c r="CV129" s="276"/>
      <c r="CW129" s="272">
        <v>6313.13</v>
      </c>
      <c r="CX129" s="111">
        <v>6096</v>
      </c>
      <c r="CY129" s="111">
        <v>-217.13000000000011</v>
      </c>
      <c r="CZ129" s="275">
        <v>-3.4393399153827039E-2</v>
      </c>
      <c r="DB129" s="272">
        <v>360</v>
      </c>
      <c r="DC129" s="111">
        <v>120</v>
      </c>
      <c r="DD129" s="111">
        <v>-240</v>
      </c>
      <c r="DE129" s="275">
        <v>-0.66666666666666663</v>
      </c>
      <c r="DF129" s="276"/>
      <c r="DG129" s="272">
        <v>443.34</v>
      </c>
      <c r="DH129" s="111">
        <v>120</v>
      </c>
      <c r="DI129" s="111">
        <v>-323.33999999999997</v>
      </c>
      <c r="DJ129" s="275">
        <v>-0.7293273785356611</v>
      </c>
      <c r="DL129" s="272">
        <v>0</v>
      </c>
      <c r="DM129" s="111">
        <v>180</v>
      </c>
      <c r="DN129" s="111">
        <v>180</v>
      </c>
      <c r="DO129" s="275" t="s">
        <v>363</v>
      </c>
      <c r="DP129" s="276"/>
      <c r="DQ129" s="272">
        <v>0</v>
      </c>
      <c r="DR129" s="111">
        <v>180</v>
      </c>
      <c r="DS129" s="111">
        <v>180</v>
      </c>
      <c r="DT129" s="275" t="s">
        <v>363</v>
      </c>
      <c r="DV129" s="272">
        <v>600</v>
      </c>
      <c r="DW129" s="111">
        <v>0</v>
      </c>
      <c r="DX129" s="111">
        <v>-600</v>
      </c>
      <c r="DY129" s="275">
        <v>-1</v>
      </c>
      <c r="DZ129" s="276"/>
      <c r="EA129" s="272">
        <v>200.63</v>
      </c>
      <c r="EB129" s="111">
        <v>0</v>
      </c>
      <c r="EC129" s="111">
        <v>-200.63</v>
      </c>
      <c r="ED129" s="275">
        <v>-1</v>
      </c>
      <c r="EF129" s="272">
        <v>240</v>
      </c>
      <c r="EG129" s="111">
        <v>400</v>
      </c>
      <c r="EH129" s="111">
        <v>160</v>
      </c>
      <c r="EI129" s="275">
        <v>0.66666666666666663</v>
      </c>
      <c r="EJ129" s="276"/>
      <c r="EK129" s="272">
        <v>76.16</v>
      </c>
      <c r="EL129" s="111">
        <v>400</v>
      </c>
      <c r="EM129" s="111">
        <v>323.84000000000003</v>
      </c>
      <c r="EN129" s="275">
        <v>4.2521008403361353</v>
      </c>
      <c r="EP129" s="272">
        <v>0</v>
      </c>
      <c r="EQ129" s="111">
        <v>0</v>
      </c>
      <c r="ER129" s="111">
        <v>0</v>
      </c>
      <c r="ES129" s="275">
        <v>0</v>
      </c>
      <c r="ET129" s="276"/>
      <c r="EU129" s="272">
        <v>0</v>
      </c>
      <c r="EV129" s="111">
        <v>0</v>
      </c>
      <c r="EW129" s="111">
        <v>0</v>
      </c>
      <c r="EX129" s="275">
        <v>0</v>
      </c>
      <c r="EZ129" s="272">
        <v>0</v>
      </c>
      <c r="FA129" s="111">
        <v>0</v>
      </c>
      <c r="FB129" s="111">
        <v>0</v>
      </c>
      <c r="FC129" s="275">
        <v>0</v>
      </c>
      <c r="FD129" s="276"/>
      <c r="FE129" s="272">
        <v>0</v>
      </c>
      <c r="FF129" s="111">
        <v>0</v>
      </c>
      <c r="FG129" s="111">
        <v>0</v>
      </c>
      <c r="FH129" s="275">
        <v>0</v>
      </c>
    </row>
    <row r="130" spans="1:164" s="56" customFormat="1" outlineLevel="1">
      <c r="A130" s="119">
        <v>58400</v>
      </c>
      <c r="B130" s="74">
        <v>58400</v>
      </c>
      <c r="C130" s="68"/>
      <c r="D130" s="56" t="s">
        <v>220</v>
      </c>
      <c r="F130" s="274">
        <v>75000</v>
      </c>
      <c r="G130" s="211">
        <v>76000</v>
      </c>
      <c r="H130" s="111">
        <v>1000</v>
      </c>
      <c r="I130" s="275">
        <v>1.3333333333333334E-2</v>
      </c>
      <c r="J130" s="276"/>
      <c r="K130" s="274">
        <v>154296.45000000001</v>
      </c>
      <c r="L130" s="211">
        <v>76000</v>
      </c>
      <c r="M130" s="111">
        <v>-78296.450000000012</v>
      </c>
      <c r="N130" s="275">
        <v>-0.50744168125708666</v>
      </c>
      <c r="O130" s="75"/>
      <c r="P130" s="272">
        <v>0</v>
      </c>
      <c r="Q130" s="111">
        <v>0</v>
      </c>
      <c r="R130" s="111">
        <v>0</v>
      </c>
      <c r="S130" s="275">
        <v>0</v>
      </c>
      <c r="T130" s="276"/>
      <c r="U130" s="272">
        <v>0</v>
      </c>
      <c r="V130" s="111">
        <v>0</v>
      </c>
      <c r="W130" s="111">
        <v>0</v>
      </c>
      <c r="X130" s="275">
        <v>0</v>
      </c>
      <c r="Z130" s="272">
        <v>0</v>
      </c>
      <c r="AA130" s="111">
        <v>0</v>
      </c>
      <c r="AB130" s="111">
        <v>0</v>
      </c>
      <c r="AC130" s="275">
        <v>0</v>
      </c>
      <c r="AD130" s="276"/>
      <c r="AE130" s="272">
        <v>0</v>
      </c>
      <c r="AF130" s="111">
        <v>0</v>
      </c>
      <c r="AG130" s="111">
        <v>0</v>
      </c>
      <c r="AH130" s="275">
        <v>0</v>
      </c>
      <c r="AJ130" s="272">
        <v>0</v>
      </c>
      <c r="AK130" s="111">
        <v>76000</v>
      </c>
      <c r="AL130" s="111">
        <v>76000</v>
      </c>
      <c r="AM130" s="275" t="s">
        <v>363</v>
      </c>
      <c r="AN130" s="276"/>
      <c r="AO130" s="272">
        <v>0</v>
      </c>
      <c r="AP130" s="111">
        <v>76000</v>
      </c>
      <c r="AQ130" s="111">
        <v>76000</v>
      </c>
      <c r="AR130" s="275" t="s">
        <v>363</v>
      </c>
      <c r="AT130" s="272">
        <v>0</v>
      </c>
      <c r="AU130" s="111">
        <v>0</v>
      </c>
      <c r="AV130" s="111">
        <v>0</v>
      </c>
      <c r="AW130" s="275">
        <v>0</v>
      </c>
      <c r="AX130" s="276"/>
      <c r="AY130" s="272">
        <v>0</v>
      </c>
      <c r="AZ130" s="111">
        <v>0</v>
      </c>
      <c r="BA130" s="111">
        <v>0</v>
      </c>
      <c r="BB130" s="275">
        <v>0</v>
      </c>
      <c r="BD130" s="272">
        <v>0</v>
      </c>
      <c r="BE130" s="111">
        <v>0</v>
      </c>
      <c r="BF130" s="111">
        <v>0</v>
      </c>
      <c r="BG130" s="275">
        <v>0</v>
      </c>
      <c r="BH130" s="276"/>
      <c r="BI130" s="272">
        <v>0</v>
      </c>
      <c r="BJ130" s="111">
        <v>0</v>
      </c>
      <c r="BK130" s="111">
        <v>0</v>
      </c>
      <c r="BL130" s="275">
        <v>0</v>
      </c>
      <c r="BN130" s="272">
        <v>0</v>
      </c>
      <c r="BO130" s="111">
        <v>0</v>
      </c>
      <c r="BP130" s="111">
        <v>0</v>
      </c>
      <c r="BQ130" s="275">
        <v>0</v>
      </c>
      <c r="BR130" s="276"/>
      <c r="BS130" s="272">
        <v>0</v>
      </c>
      <c r="BT130" s="111">
        <v>0</v>
      </c>
      <c r="BU130" s="111">
        <v>0</v>
      </c>
      <c r="BV130" s="275">
        <v>0</v>
      </c>
      <c r="BX130" s="272">
        <v>0</v>
      </c>
      <c r="BY130" s="111">
        <v>0</v>
      </c>
      <c r="BZ130" s="111">
        <v>0</v>
      </c>
      <c r="CA130" s="275">
        <v>0</v>
      </c>
      <c r="CB130" s="276"/>
      <c r="CC130" s="272">
        <v>0</v>
      </c>
      <c r="CD130" s="111">
        <v>0</v>
      </c>
      <c r="CE130" s="111">
        <v>0</v>
      </c>
      <c r="CF130" s="275">
        <v>0</v>
      </c>
      <c r="CH130" s="272">
        <v>0</v>
      </c>
      <c r="CI130" s="111">
        <v>0</v>
      </c>
      <c r="CJ130" s="111">
        <v>0</v>
      </c>
      <c r="CK130" s="275">
        <v>0</v>
      </c>
      <c r="CL130" s="276"/>
      <c r="CM130" s="272">
        <v>0</v>
      </c>
      <c r="CN130" s="111">
        <v>0</v>
      </c>
      <c r="CO130" s="111">
        <v>0</v>
      </c>
      <c r="CP130" s="275">
        <v>0</v>
      </c>
      <c r="CR130" s="272">
        <v>0</v>
      </c>
      <c r="CS130" s="111">
        <v>0</v>
      </c>
      <c r="CT130" s="111">
        <v>0</v>
      </c>
      <c r="CU130" s="275">
        <v>0</v>
      </c>
      <c r="CV130" s="276"/>
      <c r="CW130" s="272">
        <v>0</v>
      </c>
      <c r="CX130" s="111">
        <v>0</v>
      </c>
      <c r="CY130" s="111">
        <v>0</v>
      </c>
      <c r="CZ130" s="275">
        <v>0</v>
      </c>
      <c r="DB130" s="272">
        <v>75000</v>
      </c>
      <c r="DC130" s="111">
        <v>0</v>
      </c>
      <c r="DD130" s="111">
        <v>-75000</v>
      </c>
      <c r="DE130" s="275">
        <v>-1</v>
      </c>
      <c r="DF130" s="276"/>
      <c r="DG130" s="272">
        <v>154296.45000000001</v>
      </c>
      <c r="DH130" s="111">
        <v>0</v>
      </c>
      <c r="DI130" s="111">
        <v>-154296.45000000001</v>
      </c>
      <c r="DJ130" s="275">
        <v>-1</v>
      </c>
      <c r="DL130" s="272">
        <v>0</v>
      </c>
      <c r="DM130" s="111">
        <v>0</v>
      </c>
      <c r="DN130" s="111">
        <v>0</v>
      </c>
      <c r="DO130" s="275">
        <v>0</v>
      </c>
      <c r="DP130" s="276"/>
      <c r="DQ130" s="272">
        <v>0</v>
      </c>
      <c r="DR130" s="111">
        <v>0</v>
      </c>
      <c r="DS130" s="111">
        <v>0</v>
      </c>
      <c r="DT130" s="275">
        <v>0</v>
      </c>
      <c r="DV130" s="272">
        <v>0</v>
      </c>
      <c r="DW130" s="111">
        <v>0</v>
      </c>
      <c r="DX130" s="111">
        <v>0</v>
      </c>
      <c r="DY130" s="275">
        <v>0</v>
      </c>
      <c r="DZ130" s="276"/>
      <c r="EA130" s="272">
        <v>0</v>
      </c>
      <c r="EB130" s="111">
        <v>0</v>
      </c>
      <c r="EC130" s="111">
        <v>0</v>
      </c>
      <c r="ED130" s="275">
        <v>0</v>
      </c>
      <c r="EF130" s="272">
        <v>0</v>
      </c>
      <c r="EG130" s="111">
        <v>0</v>
      </c>
      <c r="EH130" s="111">
        <v>0</v>
      </c>
      <c r="EI130" s="275">
        <v>0</v>
      </c>
      <c r="EJ130" s="276"/>
      <c r="EK130" s="272">
        <v>0</v>
      </c>
      <c r="EL130" s="111">
        <v>0</v>
      </c>
      <c r="EM130" s="111">
        <v>0</v>
      </c>
      <c r="EN130" s="275">
        <v>0</v>
      </c>
      <c r="EP130" s="272">
        <v>0</v>
      </c>
      <c r="EQ130" s="111">
        <v>0</v>
      </c>
      <c r="ER130" s="111">
        <v>0</v>
      </c>
      <c r="ES130" s="275">
        <v>0</v>
      </c>
      <c r="ET130" s="276"/>
      <c r="EU130" s="272">
        <v>0</v>
      </c>
      <c r="EV130" s="111">
        <v>0</v>
      </c>
      <c r="EW130" s="111">
        <v>0</v>
      </c>
      <c r="EX130" s="275">
        <v>0</v>
      </c>
      <c r="EZ130" s="272">
        <v>0</v>
      </c>
      <c r="FA130" s="111">
        <v>0</v>
      </c>
      <c r="FB130" s="111">
        <v>0</v>
      </c>
      <c r="FC130" s="275">
        <v>0</v>
      </c>
      <c r="FD130" s="276"/>
      <c r="FE130" s="272">
        <v>0</v>
      </c>
      <c r="FF130" s="111">
        <v>0</v>
      </c>
      <c r="FG130" s="111">
        <v>0</v>
      </c>
      <c r="FH130" s="275">
        <v>0</v>
      </c>
    </row>
    <row r="131" spans="1:164" s="56" customFormat="1" outlineLevel="1">
      <c r="A131" s="119">
        <v>58500</v>
      </c>
      <c r="B131" s="74">
        <v>58500</v>
      </c>
      <c r="C131" s="68"/>
      <c r="D131" s="56" t="s">
        <v>43</v>
      </c>
      <c r="F131" s="274">
        <v>180807.33000000002</v>
      </c>
      <c r="G131" s="211">
        <v>169293</v>
      </c>
      <c r="H131" s="111">
        <v>-11514.330000000016</v>
      </c>
      <c r="I131" s="275">
        <v>-6.3682871706584099E-2</v>
      </c>
      <c r="J131" s="276"/>
      <c r="K131" s="274">
        <v>80077.740000000005</v>
      </c>
      <c r="L131" s="211">
        <v>169293</v>
      </c>
      <c r="M131" s="111">
        <v>89215.26</v>
      </c>
      <c r="N131" s="275">
        <v>1.1141081154388222</v>
      </c>
      <c r="O131" s="75"/>
      <c r="P131" s="272">
        <v>44805</v>
      </c>
      <c r="Q131" s="111">
        <v>17885</v>
      </c>
      <c r="R131" s="111">
        <v>-26920</v>
      </c>
      <c r="S131" s="275">
        <v>-0.60082580069188707</v>
      </c>
      <c r="T131" s="276"/>
      <c r="U131" s="272">
        <v>17099</v>
      </c>
      <c r="V131" s="111">
        <v>17885</v>
      </c>
      <c r="W131" s="111">
        <v>786</v>
      </c>
      <c r="X131" s="275">
        <v>4.5967600444470437E-2</v>
      </c>
      <c r="Z131" s="272">
        <v>8705</v>
      </c>
      <c r="AA131" s="111">
        <v>4954</v>
      </c>
      <c r="AB131" s="111">
        <v>-3751</v>
      </c>
      <c r="AC131" s="275">
        <v>-0.4309017805858702</v>
      </c>
      <c r="AD131" s="276"/>
      <c r="AE131" s="272">
        <v>3223</v>
      </c>
      <c r="AF131" s="111">
        <v>4954</v>
      </c>
      <c r="AG131" s="111">
        <v>1731</v>
      </c>
      <c r="AH131" s="275">
        <v>0.53707725721377597</v>
      </c>
      <c r="AJ131" s="272">
        <v>0</v>
      </c>
      <c r="AK131" s="111">
        <v>6100</v>
      </c>
      <c r="AL131" s="111">
        <v>6100</v>
      </c>
      <c r="AM131" s="275" t="s">
        <v>363</v>
      </c>
      <c r="AN131" s="276"/>
      <c r="AO131" s="272">
        <v>0</v>
      </c>
      <c r="AP131" s="111">
        <v>6100</v>
      </c>
      <c r="AQ131" s="111">
        <v>6100</v>
      </c>
      <c r="AR131" s="275" t="s">
        <v>363</v>
      </c>
      <c r="AT131" s="272">
        <v>16050</v>
      </c>
      <c r="AU131" s="111">
        <v>17775</v>
      </c>
      <c r="AV131" s="111">
        <v>1725</v>
      </c>
      <c r="AW131" s="275">
        <v>0.10747663551401869</v>
      </c>
      <c r="AX131" s="276"/>
      <c r="AY131" s="272">
        <v>2560</v>
      </c>
      <c r="AZ131" s="111">
        <v>17775</v>
      </c>
      <c r="BA131" s="111">
        <v>15215</v>
      </c>
      <c r="BB131" s="275">
        <v>5.943359375</v>
      </c>
      <c r="BD131" s="272">
        <v>25279</v>
      </c>
      <c r="BE131" s="111">
        <v>25554</v>
      </c>
      <c r="BF131" s="111">
        <v>275</v>
      </c>
      <c r="BG131" s="275">
        <v>1.0878594881126627E-2</v>
      </c>
      <c r="BH131" s="276"/>
      <c r="BI131" s="272">
        <v>14855.77</v>
      </c>
      <c r="BJ131" s="111">
        <v>25554</v>
      </c>
      <c r="BK131" s="111">
        <v>10698.23</v>
      </c>
      <c r="BL131" s="275">
        <v>0.72013971675651944</v>
      </c>
      <c r="BN131" s="272">
        <v>750</v>
      </c>
      <c r="BO131" s="111">
        <v>195</v>
      </c>
      <c r="BP131" s="111">
        <v>-555</v>
      </c>
      <c r="BQ131" s="275">
        <v>-0.74</v>
      </c>
      <c r="BR131" s="276"/>
      <c r="BS131" s="272">
        <v>0</v>
      </c>
      <c r="BT131" s="111">
        <v>195</v>
      </c>
      <c r="BU131" s="111">
        <v>195</v>
      </c>
      <c r="BV131" s="275" t="s">
        <v>363</v>
      </c>
      <c r="BX131" s="272">
        <v>37053.33</v>
      </c>
      <c r="BY131" s="111">
        <v>52095</v>
      </c>
      <c r="BZ131" s="111">
        <v>15041.669999999998</v>
      </c>
      <c r="CA131" s="275">
        <v>0.40594651007075472</v>
      </c>
      <c r="CB131" s="276"/>
      <c r="CC131" s="272">
        <v>30661.02</v>
      </c>
      <c r="CD131" s="111">
        <v>52095</v>
      </c>
      <c r="CE131" s="111">
        <v>21433.98</v>
      </c>
      <c r="CF131" s="275">
        <v>0.6990628491811427</v>
      </c>
      <c r="CH131" s="272">
        <v>5350</v>
      </c>
      <c r="CI131" s="111">
        <v>5600</v>
      </c>
      <c r="CJ131" s="111">
        <v>250</v>
      </c>
      <c r="CK131" s="275">
        <v>4.6728971962616821E-2</v>
      </c>
      <c r="CL131" s="276"/>
      <c r="CM131" s="272">
        <v>4436</v>
      </c>
      <c r="CN131" s="111">
        <v>5600</v>
      </c>
      <c r="CO131" s="111">
        <v>1164</v>
      </c>
      <c r="CP131" s="275">
        <v>0.26239855725879169</v>
      </c>
      <c r="CR131" s="272">
        <v>13665</v>
      </c>
      <c r="CS131" s="111">
        <v>15795</v>
      </c>
      <c r="CT131" s="111">
        <v>2130</v>
      </c>
      <c r="CU131" s="275">
        <v>0.15587266739846323</v>
      </c>
      <c r="CV131" s="276"/>
      <c r="CW131" s="272">
        <v>4992.95</v>
      </c>
      <c r="CX131" s="111">
        <v>15795</v>
      </c>
      <c r="CY131" s="111">
        <v>10802.05</v>
      </c>
      <c r="CZ131" s="275">
        <v>2.1634604792757788</v>
      </c>
      <c r="DB131" s="272">
        <v>24750</v>
      </c>
      <c r="DC131" s="111">
        <v>7800</v>
      </c>
      <c r="DD131" s="111">
        <v>-16950</v>
      </c>
      <c r="DE131" s="275">
        <v>-0.68484848484848482</v>
      </c>
      <c r="DF131" s="276"/>
      <c r="DG131" s="272">
        <v>900</v>
      </c>
      <c r="DH131" s="111">
        <v>7800</v>
      </c>
      <c r="DI131" s="111">
        <v>6900</v>
      </c>
      <c r="DJ131" s="275">
        <v>7.666666666666667</v>
      </c>
      <c r="DL131" s="272">
        <v>0</v>
      </c>
      <c r="DM131" s="111">
        <v>11250</v>
      </c>
      <c r="DN131" s="111">
        <v>11250</v>
      </c>
      <c r="DO131" s="275" t="s">
        <v>363</v>
      </c>
      <c r="DP131" s="276"/>
      <c r="DQ131" s="272">
        <v>0</v>
      </c>
      <c r="DR131" s="111">
        <v>11250</v>
      </c>
      <c r="DS131" s="111">
        <v>11250</v>
      </c>
      <c r="DT131" s="275" t="s">
        <v>363</v>
      </c>
      <c r="DV131" s="272">
        <v>1275</v>
      </c>
      <c r="DW131" s="111">
        <v>0</v>
      </c>
      <c r="DX131" s="111">
        <v>-1275</v>
      </c>
      <c r="DY131" s="275">
        <v>-1</v>
      </c>
      <c r="DZ131" s="276"/>
      <c r="EA131" s="272">
        <v>150</v>
      </c>
      <c r="EB131" s="111">
        <v>0</v>
      </c>
      <c r="EC131" s="111">
        <v>-150</v>
      </c>
      <c r="ED131" s="275">
        <v>-1</v>
      </c>
      <c r="EF131" s="272">
        <v>3125</v>
      </c>
      <c r="EG131" s="111">
        <v>3240</v>
      </c>
      <c r="EH131" s="111">
        <v>115</v>
      </c>
      <c r="EI131" s="275">
        <v>3.6799999999999999E-2</v>
      </c>
      <c r="EJ131" s="276"/>
      <c r="EK131" s="272">
        <v>1200</v>
      </c>
      <c r="EL131" s="111">
        <v>3240</v>
      </c>
      <c r="EM131" s="111">
        <v>2040</v>
      </c>
      <c r="EN131" s="275">
        <v>1.7</v>
      </c>
      <c r="EP131" s="272">
        <v>0</v>
      </c>
      <c r="EQ131" s="111">
        <v>0</v>
      </c>
      <c r="ER131" s="111">
        <v>0</v>
      </c>
      <c r="ES131" s="275">
        <v>0</v>
      </c>
      <c r="ET131" s="276"/>
      <c r="EU131" s="272">
        <v>0</v>
      </c>
      <c r="EV131" s="111">
        <v>0</v>
      </c>
      <c r="EW131" s="111">
        <v>0</v>
      </c>
      <c r="EX131" s="275">
        <v>0</v>
      </c>
      <c r="EZ131" s="272">
        <v>0</v>
      </c>
      <c r="FA131" s="111">
        <v>1050</v>
      </c>
      <c r="FB131" s="111">
        <v>1050</v>
      </c>
      <c r="FC131" s="275" t="s">
        <v>363</v>
      </c>
      <c r="FD131" s="276"/>
      <c r="FE131" s="272">
        <v>0</v>
      </c>
      <c r="FF131" s="111">
        <v>1050</v>
      </c>
      <c r="FG131" s="111">
        <v>1050</v>
      </c>
      <c r="FH131" s="275" t="s">
        <v>363</v>
      </c>
    </row>
    <row r="132" spans="1:164" s="56" customFormat="1" outlineLevel="1">
      <c r="A132" s="119">
        <v>58600</v>
      </c>
      <c r="B132" s="74">
        <v>58600</v>
      </c>
      <c r="C132" s="68"/>
      <c r="D132" s="56" t="s">
        <v>73</v>
      </c>
      <c r="F132" s="274">
        <v>106814</v>
      </c>
      <c r="G132" s="211">
        <v>113561</v>
      </c>
      <c r="H132" s="111">
        <v>6747</v>
      </c>
      <c r="I132" s="275">
        <v>6.316587713221114E-2</v>
      </c>
      <c r="J132" s="276"/>
      <c r="K132" s="274">
        <v>63161.339999999989</v>
      </c>
      <c r="L132" s="211">
        <v>113561</v>
      </c>
      <c r="M132" s="111">
        <v>50399.660000000011</v>
      </c>
      <c r="N132" s="275">
        <v>0.7979510884347929</v>
      </c>
      <c r="O132" s="75"/>
      <c r="P132" s="272">
        <v>10631</v>
      </c>
      <c r="Q132" s="111">
        <v>3450</v>
      </c>
      <c r="R132" s="111">
        <v>-7181</v>
      </c>
      <c r="S132" s="275">
        <v>-0.67547737748095193</v>
      </c>
      <c r="T132" s="276"/>
      <c r="U132" s="272">
        <v>9220.43</v>
      </c>
      <c r="V132" s="111">
        <v>3450</v>
      </c>
      <c r="W132" s="111">
        <v>-5770.43</v>
      </c>
      <c r="X132" s="275">
        <v>-0.62583089942659942</v>
      </c>
      <c r="Z132" s="272">
        <v>6745</v>
      </c>
      <c r="AA132" s="111">
        <v>6921</v>
      </c>
      <c r="AB132" s="111">
        <v>176</v>
      </c>
      <c r="AC132" s="275">
        <v>2.6093402520385469E-2</v>
      </c>
      <c r="AD132" s="276"/>
      <c r="AE132" s="272">
        <v>3857.95</v>
      </c>
      <c r="AF132" s="111">
        <v>6921</v>
      </c>
      <c r="AG132" s="111">
        <v>3063.05</v>
      </c>
      <c r="AH132" s="275">
        <v>0.79395793102554479</v>
      </c>
      <c r="AJ132" s="272">
        <v>0</v>
      </c>
      <c r="AK132" s="111">
        <v>8550</v>
      </c>
      <c r="AL132" s="111">
        <v>8550</v>
      </c>
      <c r="AM132" s="275" t="s">
        <v>363</v>
      </c>
      <c r="AN132" s="276"/>
      <c r="AO132" s="272">
        <v>0</v>
      </c>
      <c r="AP132" s="111">
        <v>8550</v>
      </c>
      <c r="AQ132" s="111">
        <v>8550</v>
      </c>
      <c r="AR132" s="275" t="s">
        <v>363</v>
      </c>
      <c r="AT132" s="272">
        <v>9710</v>
      </c>
      <c r="AU132" s="111">
        <v>11410</v>
      </c>
      <c r="AV132" s="111">
        <v>1700</v>
      </c>
      <c r="AW132" s="275">
        <v>0.17507723995880536</v>
      </c>
      <c r="AX132" s="276"/>
      <c r="AY132" s="272">
        <v>11818.83</v>
      </c>
      <c r="AZ132" s="111">
        <v>11410</v>
      </c>
      <c r="BA132" s="111">
        <v>-408.82999999999993</v>
      </c>
      <c r="BB132" s="275">
        <v>-3.4591410486486389E-2</v>
      </c>
      <c r="BD132" s="272">
        <v>10210</v>
      </c>
      <c r="BE132" s="111">
        <v>10210</v>
      </c>
      <c r="BF132" s="111">
        <v>0</v>
      </c>
      <c r="BG132" s="275" t="s">
        <v>362</v>
      </c>
      <c r="BH132" s="276"/>
      <c r="BI132" s="272">
        <v>5827.93</v>
      </c>
      <c r="BJ132" s="111">
        <v>10210</v>
      </c>
      <c r="BK132" s="111">
        <v>4382.07</v>
      </c>
      <c r="BL132" s="275">
        <v>0.75190848208540584</v>
      </c>
      <c r="BN132" s="272">
        <v>500</v>
      </c>
      <c r="BO132" s="111">
        <v>590</v>
      </c>
      <c r="BP132" s="111">
        <v>90</v>
      </c>
      <c r="BQ132" s="275">
        <v>0.18</v>
      </c>
      <c r="BR132" s="276"/>
      <c r="BS132" s="272">
        <v>0</v>
      </c>
      <c r="BT132" s="111">
        <v>590</v>
      </c>
      <c r="BU132" s="111">
        <v>590</v>
      </c>
      <c r="BV132" s="275" t="s">
        <v>363</v>
      </c>
      <c r="BX132" s="272">
        <v>11740</v>
      </c>
      <c r="BY132" s="111">
        <v>22610</v>
      </c>
      <c r="BZ132" s="111">
        <v>10870</v>
      </c>
      <c r="CA132" s="275">
        <v>0.92589437819420783</v>
      </c>
      <c r="CB132" s="276"/>
      <c r="CC132" s="272">
        <v>4965.34</v>
      </c>
      <c r="CD132" s="111">
        <v>22610</v>
      </c>
      <c r="CE132" s="111">
        <v>17644.66</v>
      </c>
      <c r="CF132" s="275">
        <v>3.5535653147619297</v>
      </c>
      <c r="CH132" s="272">
        <v>2635</v>
      </c>
      <c r="CI132" s="111">
        <v>3995</v>
      </c>
      <c r="CJ132" s="111">
        <v>1360</v>
      </c>
      <c r="CK132" s="275">
        <v>0.5161290322580645</v>
      </c>
      <c r="CL132" s="276"/>
      <c r="CM132" s="272">
        <v>2862.74</v>
      </c>
      <c r="CN132" s="111">
        <v>3995</v>
      </c>
      <c r="CO132" s="111">
        <v>1132.2600000000002</v>
      </c>
      <c r="CP132" s="275">
        <v>0.39551618379594383</v>
      </c>
      <c r="CR132" s="272">
        <v>6749</v>
      </c>
      <c r="CS132" s="111">
        <v>10400</v>
      </c>
      <c r="CT132" s="111">
        <v>3651</v>
      </c>
      <c r="CU132" s="275">
        <v>0.54096903244925176</v>
      </c>
      <c r="CV132" s="276"/>
      <c r="CW132" s="272">
        <v>4232.13</v>
      </c>
      <c r="CX132" s="111">
        <v>10400</v>
      </c>
      <c r="CY132" s="111">
        <v>6167.87</v>
      </c>
      <c r="CZ132" s="275">
        <v>1.4573914317376828</v>
      </c>
      <c r="DB132" s="272">
        <v>16094</v>
      </c>
      <c r="DC132" s="111">
        <v>7190</v>
      </c>
      <c r="DD132" s="111">
        <v>-8904</v>
      </c>
      <c r="DE132" s="275">
        <v>-0.55324965825773575</v>
      </c>
      <c r="DF132" s="276"/>
      <c r="DG132" s="272">
        <v>4809.09</v>
      </c>
      <c r="DH132" s="111">
        <v>7190</v>
      </c>
      <c r="DI132" s="111">
        <v>2380.91</v>
      </c>
      <c r="DJ132" s="275">
        <v>0.49508534878740046</v>
      </c>
      <c r="DL132" s="272">
        <v>0</v>
      </c>
      <c r="DM132" s="111">
        <v>3500</v>
      </c>
      <c r="DN132" s="111">
        <v>3500</v>
      </c>
      <c r="DO132" s="275" t="s">
        <v>363</v>
      </c>
      <c r="DP132" s="276"/>
      <c r="DQ132" s="272">
        <v>0</v>
      </c>
      <c r="DR132" s="111">
        <v>3500</v>
      </c>
      <c r="DS132" s="111">
        <v>3500</v>
      </c>
      <c r="DT132" s="275" t="s">
        <v>363</v>
      </c>
      <c r="DV132" s="272">
        <v>5550</v>
      </c>
      <c r="DW132" s="111">
        <v>0</v>
      </c>
      <c r="DX132" s="111">
        <v>-5550</v>
      </c>
      <c r="DY132" s="275">
        <v>-1</v>
      </c>
      <c r="DZ132" s="276"/>
      <c r="EA132" s="272">
        <v>3352.72</v>
      </c>
      <c r="EB132" s="111">
        <v>0</v>
      </c>
      <c r="EC132" s="111">
        <v>-3352.72</v>
      </c>
      <c r="ED132" s="275">
        <v>-1</v>
      </c>
      <c r="EF132" s="272">
        <v>26250</v>
      </c>
      <c r="EG132" s="111">
        <v>22165</v>
      </c>
      <c r="EH132" s="111">
        <v>-4085</v>
      </c>
      <c r="EI132" s="275">
        <v>-0.15561904761904763</v>
      </c>
      <c r="EJ132" s="276"/>
      <c r="EK132" s="272">
        <v>12214.18</v>
      </c>
      <c r="EL132" s="111">
        <v>22165</v>
      </c>
      <c r="EM132" s="111">
        <v>9950.82</v>
      </c>
      <c r="EN132" s="275">
        <v>0.81469406869720273</v>
      </c>
      <c r="EP132" s="272">
        <v>0</v>
      </c>
      <c r="EQ132" s="111">
        <v>0</v>
      </c>
      <c r="ER132" s="111">
        <v>0</v>
      </c>
      <c r="ES132" s="275">
        <v>0</v>
      </c>
      <c r="ET132" s="276"/>
      <c r="EU132" s="272">
        <v>0</v>
      </c>
      <c r="EV132" s="111">
        <v>0</v>
      </c>
      <c r="EW132" s="111">
        <v>0</v>
      </c>
      <c r="EX132" s="275">
        <v>0</v>
      </c>
      <c r="EZ132" s="272">
        <v>0</v>
      </c>
      <c r="FA132" s="111">
        <v>2570</v>
      </c>
      <c r="FB132" s="111">
        <v>2570</v>
      </c>
      <c r="FC132" s="275" t="s">
        <v>363</v>
      </c>
      <c r="FD132" s="276"/>
      <c r="FE132" s="272">
        <v>0</v>
      </c>
      <c r="FF132" s="111">
        <v>2570</v>
      </c>
      <c r="FG132" s="111">
        <v>2570</v>
      </c>
      <c r="FH132" s="275" t="s">
        <v>363</v>
      </c>
    </row>
    <row r="133" spans="1:164" s="56" customFormat="1" outlineLevel="1">
      <c r="A133" s="119">
        <v>58700</v>
      </c>
      <c r="B133" s="74">
        <v>58700</v>
      </c>
      <c r="C133" s="68"/>
      <c r="D133" s="56" t="s">
        <v>221</v>
      </c>
      <c r="F133" s="274">
        <v>138910</v>
      </c>
      <c r="G133" s="211">
        <v>152308</v>
      </c>
      <c r="H133" s="111">
        <v>13398</v>
      </c>
      <c r="I133" s="275">
        <v>9.6450939457202511E-2</v>
      </c>
      <c r="J133" s="276"/>
      <c r="K133" s="274">
        <v>151700.18000000002</v>
      </c>
      <c r="L133" s="211">
        <v>152308</v>
      </c>
      <c r="M133" s="111">
        <v>607.81999999997788</v>
      </c>
      <c r="N133" s="275">
        <v>4.006719042785432E-3</v>
      </c>
      <c r="O133" s="75"/>
      <c r="P133" s="272">
        <v>480</v>
      </c>
      <c r="Q133" s="111">
        <v>0</v>
      </c>
      <c r="R133" s="111">
        <v>-480</v>
      </c>
      <c r="S133" s="275">
        <v>-1</v>
      </c>
      <c r="T133" s="276"/>
      <c r="U133" s="272">
        <v>120</v>
      </c>
      <c r="V133" s="111">
        <v>0</v>
      </c>
      <c r="W133" s="111">
        <v>-120</v>
      </c>
      <c r="X133" s="275">
        <v>-1</v>
      </c>
      <c r="Z133" s="272">
        <v>1500</v>
      </c>
      <c r="AA133" s="111">
        <v>1500</v>
      </c>
      <c r="AB133" s="111">
        <v>0</v>
      </c>
      <c r="AC133" s="275" t="s">
        <v>362</v>
      </c>
      <c r="AD133" s="276"/>
      <c r="AE133" s="272">
        <v>296.79000000000002</v>
      </c>
      <c r="AF133" s="111">
        <v>1500</v>
      </c>
      <c r="AG133" s="111">
        <v>1203.21</v>
      </c>
      <c r="AH133" s="275">
        <v>4.0540786414636614</v>
      </c>
      <c r="AJ133" s="272">
        <v>0</v>
      </c>
      <c r="AK133" s="111">
        <v>2865</v>
      </c>
      <c r="AL133" s="111">
        <v>2865</v>
      </c>
      <c r="AM133" s="275" t="s">
        <v>363</v>
      </c>
      <c r="AN133" s="276"/>
      <c r="AO133" s="272">
        <v>0</v>
      </c>
      <c r="AP133" s="111">
        <v>2865</v>
      </c>
      <c r="AQ133" s="111">
        <v>2865</v>
      </c>
      <c r="AR133" s="275" t="s">
        <v>363</v>
      </c>
      <c r="AT133" s="272">
        <v>6900</v>
      </c>
      <c r="AU133" s="111">
        <v>6900</v>
      </c>
      <c r="AV133" s="111">
        <v>0</v>
      </c>
      <c r="AW133" s="275" t="s">
        <v>362</v>
      </c>
      <c r="AX133" s="276"/>
      <c r="AY133" s="272">
        <v>9874.09</v>
      </c>
      <c r="AZ133" s="111">
        <v>6900</v>
      </c>
      <c r="BA133" s="111">
        <v>-2974.09</v>
      </c>
      <c r="BB133" s="275">
        <v>-0.30120142716949105</v>
      </c>
      <c r="BD133" s="272">
        <v>118000</v>
      </c>
      <c r="BE133" s="111">
        <v>131546</v>
      </c>
      <c r="BF133" s="111">
        <v>13546</v>
      </c>
      <c r="BG133" s="275">
        <v>0.11479661016949153</v>
      </c>
      <c r="BH133" s="276"/>
      <c r="BI133" s="272">
        <v>135394.84</v>
      </c>
      <c r="BJ133" s="111">
        <v>131546</v>
      </c>
      <c r="BK133" s="111">
        <v>-3848.8399999999965</v>
      </c>
      <c r="BL133" s="275">
        <v>-2.8426784949854785E-2</v>
      </c>
      <c r="BN133" s="272">
        <v>2400</v>
      </c>
      <c r="BO133" s="111">
        <v>4572</v>
      </c>
      <c r="BP133" s="111">
        <v>2172</v>
      </c>
      <c r="BQ133" s="275">
        <v>0.90500000000000003</v>
      </c>
      <c r="BR133" s="276"/>
      <c r="BS133" s="272">
        <v>1477.8899999999999</v>
      </c>
      <c r="BT133" s="111">
        <v>4572</v>
      </c>
      <c r="BU133" s="111">
        <v>3094.11</v>
      </c>
      <c r="BV133" s="275">
        <v>2.0935996589732664</v>
      </c>
      <c r="BX133" s="272">
        <v>360</v>
      </c>
      <c r="BY133" s="111">
        <v>360</v>
      </c>
      <c r="BZ133" s="111">
        <v>0</v>
      </c>
      <c r="CA133" s="275" t="s">
        <v>362</v>
      </c>
      <c r="CB133" s="276"/>
      <c r="CC133" s="272">
        <v>90</v>
      </c>
      <c r="CD133" s="111">
        <v>360</v>
      </c>
      <c r="CE133" s="111">
        <v>270</v>
      </c>
      <c r="CF133" s="275">
        <v>3</v>
      </c>
      <c r="CH133" s="272">
        <v>1950</v>
      </c>
      <c r="CI133" s="111">
        <v>750</v>
      </c>
      <c r="CJ133" s="111">
        <v>-1200</v>
      </c>
      <c r="CK133" s="275">
        <v>-0.61538461538461542</v>
      </c>
      <c r="CL133" s="276"/>
      <c r="CM133" s="272">
        <v>476.1</v>
      </c>
      <c r="CN133" s="111">
        <v>750</v>
      </c>
      <c r="CO133" s="111">
        <v>273.89999999999998</v>
      </c>
      <c r="CP133" s="275">
        <v>0.57529930686830488</v>
      </c>
      <c r="CR133" s="272">
        <v>320</v>
      </c>
      <c r="CS133" s="111">
        <v>400</v>
      </c>
      <c r="CT133" s="111">
        <v>80</v>
      </c>
      <c r="CU133" s="275">
        <v>0.25</v>
      </c>
      <c r="CV133" s="276"/>
      <c r="CW133" s="272">
        <v>0</v>
      </c>
      <c r="CX133" s="111">
        <v>400</v>
      </c>
      <c r="CY133" s="111">
        <v>400</v>
      </c>
      <c r="CZ133" s="275" t="s">
        <v>363</v>
      </c>
      <c r="DB133" s="272">
        <v>6000</v>
      </c>
      <c r="DC133" s="111">
        <v>850</v>
      </c>
      <c r="DD133" s="111">
        <v>-5150</v>
      </c>
      <c r="DE133" s="275">
        <v>-0.85833333333333328</v>
      </c>
      <c r="DF133" s="276"/>
      <c r="DG133" s="272">
        <v>3970.47</v>
      </c>
      <c r="DH133" s="111">
        <v>850</v>
      </c>
      <c r="DI133" s="111">
        <v>-3120.47</v>
      </c>
      <c r="DJ133" s="275">
        <v>-0.78591955108589162</v>
      </c>
      <c r="DL133" s="272">
        <v>0</v>
      </c>
      <c r="DM133" s="111">
        <v>2565</v>
      </c>
      <c r="DN133" s="111">
        <v>2565</v>
      </c>
      <c r="DO133" s="275" t="s">
        <v>363</v>
      </c>
      <c r="DP133" s="276"/>
      <c r="DQ133" s="272">
        <v>0</v>
      </c>
      <c r="DR133" s="111">
        <v>2565</v>
      </c>
      <c r="DS133" s="111">
        <v>2565</v>
      </c>
      <c r="DT133" s="275" t="s">
        <v>363</v>
      </c>
      <c r="DV133" s="272">
        <v>800</v>
      </c>
      <c r="DW133" s="111">
        <v>0</v>
      </c>
      <c r="DX133" s="111">
        <v>-800</v>
      </c>
      <c r="DY133" s="275">
        <v>-1</v>
      </c>
      <c r="DZ133" s="276"/>
      <c r="EA133" s="272">
        <v>0</v>
      </c>
      <c r="EB133" s="111">
        <v>0</v>
      </c>
      <c r="EC133" s="111">
        <v>0</v>
      </c>
      <c r="ED133" s="275">
        <v>0</v>
      </c>
      <c r="EF133" s="272">
        <v>200</v>
      </c>
      <c r="EG133" s="111">
        <v>0</v>
      </c>
      <c r="EH133" s="111">
        <v>-200</v>
      </c>
      <c r="EI133" s="275">
        <v>-1</v>
      </c>
      <c r="EJ133" s="276"/>
      <c r="EK133" s="272">
        <v>0</v>
      </c>
      <c r="EL133" s="111">
        <v>0</v>
      </c>
      <c r="EM133" s="111">
        <v>0</v>
      </c>
      <c r="EN133" s="275">
        <v>0</v>
      </c>
      <c r="EP133" s="272">
        <v>0</v>
      </c>
      <c r="EQ133" s="111">
        <v>0</v>
      </c>
      <c r="ER133" s="111">
        <v>0</v>
      </c>
      <c r="ES133" s="275">
        <v>0</v>
      </c>
      <c r="ET133" s="276"/>
      <c r="EU133" s="272">
        <v>0</v>
      </c>
      <c r="EV133" s="111">
        <v>0</v>
      </c>
      <c r="EW133" s="111">
        <v>0</v>
      </c>
      <c r="EX133" s="275">
        <v>0</v>
      </c>
      <c r="EZ133" s="272">
        <v>0</v>
      </c>
      <c r="FA133" s="111">
        <v>0</v>
      </c>
      <c r="FB133" s="111">
        <v>0</v>
      </c>
      <c r="FC133" s="275">
        <v>0</v>
      </c>
      <c r="FD133" s="276"/>
      <c r="FE133" s="272">
        <v>0</v>
      </c>
      <c r="FF133" s="111">
        <v>0</v>
      </c>
      <c r="FG133" s="111">
        <v>0</v>
      </c>
      <c r="FH133" s="275">
        <v>0</v>
      </c>
    </row>
    <row r="134" spans="1:164" s="56" customFormat="1" outlineLevel="1">
      <c r="A134" s="119">
        <v>58800</v>
      </c>
      <c r="B134" s="74">
        <v>58800</v>
      </c>
      <c r="C134" s="68"/>
      <c r="D134" s="56" t="s">
        <v>222</v>
      </c>
      <c r="F134" s="274">
        <v>390970</v>
      </c>
      <c r="G134" s="211">
        <v>361960</v>
      </c>
      <c r="H134" s="111">
        <v>-29010</v>
      </c>
      <c r="I134" s="275">
        <v>-7.4200066501266079E-2</v>
      </c>
      <c r="J134" s="276"/>
      <c r="K134" s="274">
        <v>332071.26</v>
      </c>
      <c r="L134" s="211">
        <v>361960</v>
      </c>
      <c r="M134" s="111">
        <v>29888.739999999991</v>
      </c>
      <c r="N134" s="275">
        <v>9.0007006327497266E-2</v>
      </c>
      <c r="O134" s="75"/>
      <c r="P134" s="272">
        <v>198000</v>
      </c>
      <c r="Q134" s="111">
        <v>27996</v>
      </c>
      <c r="R134" s="111">
        <v>-170004</v>
      </c>
      <c r="S134" s="275">
        <v>-0.85860606060606059</v>
      </c>
      <c r="T134" s="276"/>
      <c r="U134" s="272">
        <v>70632.709999999992</v>
      </c>
      <c r="V134" s="111">
        <v>27996</v>
      </c>
      <c r="W134" s="111">
        <v>-42636.709999999992</v>
      </c>
      <c r="X134" s="275">
        <v>-0.60363973009105831</v>
      </c>
      <c r="Z134" s="272">
        <v>0</v>
      </c>
      <c r="AA134" s="111">
        <v>0</v>
      </c>
      <c r="AB134" s="111">
        <v>0</v>
      </c>
      <c r="AC134" s="275">
        <v>0</v>
      </c>
      <c r="AD134" s="276"/>
      <c r="AE134" s="272">
        <v>0</v>
      </c>
      <c r="AF134" s="111">
        <v>0</v>
      </c>
      <c r="AG134" s="111">
        <v>0</v>
      </c>
      <c r="AH134" s="275">
        <v>0</v>
      </c>
      <c r="AJ134" s="272">
        <v>0</v>
      </c>
      <c r="AK134" s="111">
        <v>46680</v>
      </c>
      <c r="AL134" s="111">
        <v>46680</v>
      </c>
      <c r="AM134" s="275" t="s">
        <v>363</v>
      </c>
      <c r="AN134" s="276"/>
      <c r="AO134" s="272">
        <v>0</v>
      </c>
      <c r="AP134" s="111">
        <v>46680</v>
      </c>
      <c r="AQ134" s="111">
        <v>46680</v>
      </c>
      <c r="AR134" s="275" t="s">
        <v>363</v>
      </c>
      <c r="AT134" s="272">
        <v>1500</v>
      </c>
      <c r="AU134" s="111">
        <v>1600</v>
      </c>
      <c r="AV134" s="111">
        <v>100</v>
      </c>
      <c r="AW134" s="275">
        <v>6.6666666666666666E-2</v>
      </c>
      <c r="AX134" s="276"/>
      <c r="AY134" s="272">
        <v>1926.65</v>
      </c>
      <c r="AZ134" s="111">
        <v>1600</v>
      </c>
      <c r="BA134" s="111">
        <v>-326.65000000000009</v>
      </c>
      <c r="BB134" s="275">
        <v>-0.16954298912620355</v>
      </c>
      <c r="BD134" s="272">
        <v>143430</v>
      </c>
      <c r="BE134" s="111">
        <v>127680</v>
      </c>
      <c r="BF134" s="111">
        <v>-15750</v>
      </c>
      <c r="BG134" s="275">
        <v>-0.10980966325036604</v>
      </c>
      <c r="BH134" s="276"/>
      <c r="BI134" s="272">
        <v>127497.1</v>
      </c>
      <c r="BJ134" s="111">
        <v>127680</v>
      </c>
      <c r="BK134" s="111">
        <v>182.89999999999418</v>
      </c>
      <c r="BL134" s="275">
        <v>1.4345424327297967E-3</v>
      </c>
      <c r="BN134" s="272">
        <v>0</v>
      </c>
      <c r="BO134" s="111">
        <v>0</v>
      </c>
      <c r="BP134" s="111">
        <v>0</v>
      </c>
      <c r="BQ134" s="275">
        <v>0</v>
      </c>
      <c r="BR134" s="276"/>
      <c r="BS134" s="272">
        <v>0</v>
      </c>
      <c r="BT134" s="111">
        <v>0</v>
      </c>
      <c r="BU134" s="111">
        <v>0</v>
      </c>
      <c r="BV134" s="275">
        <v>0</v>
      </c>
      <c r="BX134" s="272">
        <v>0</v>
      </c>
      <c r="BY134" s="111">
        <v>0</v>
      </c>
      <c r="BZ134" s="111">
        <v>0</v>
      </c>
      <c r="CA134" s="275">
        <v>0</v>
      </c>
      <c r="CB134" s="276"/>
      <c r="CC134" s="272">
        <v>0</v>
      </c>
      <c r="CD134" s="111">
        <v>0</v>
      </c>
      <c r="CE134" s="111">
        <v>0</v>
      </c>
      <c r="CF134" s="275">
        <v>0</v>
      </c>
      <c r="CH134" s="272">
        <v>0</v>
      </c>
      <c r="CI134" s="111">
        <v>0</v>
      </c>
      <c r="CJ134" s="111">
        <v>0</v>
      </c>
      <c r="CK134" s="275">
        <v>0</v>
      </c>
      <c r="CL134" s="276"/>
      <c r="CM134" s="272">
        <v>0</v>
      </c>
      <c r="CN134" s="111">
        <v>0</v>
      </c>
      <c r="CO134" s="111">
        <v>0</v>
      </c>
      <c r="CP134" s="275">
        <v>0</v>
      </c>
      <c r="CR134" s="272">
        <v>0</v>
      </c>
      <c r="CS134" s="111">
        <v>0</v>
      </c>
      <c r="CT134" s="111">
        <v>0</v>
      </c>
      <c r="CU134" s="275">
        <v>0</v>
      </c>
      <c r="CV134" s="276"/>
      <c r="CW134" s="272">
        <v>0</v>
      </c>
      <c r="CX134" s="111">
        <v>0</v>
      </c>
      <c r="CY134" s="111">
        <v>0</v>
      </c>
      <c r="CZ134" s="275">
        <v>0</v>
      </c>
      <c r="DB134" s="272">
        <v>48040</v>
      </c>
      <c r="DC134" s="111">
        <v>0</v>
      </c>
      <c r="DD134" s="111">
        <v>-48040</v>
      </c>
      <c r="DE134" s="275">
        <v>-1</v>
      </c>
      <c r="DF134" s="276"/>
      <c r="DG134" s="272">
        <v>132014.79999999999</v>
      </c>
      <c r="DH134" s="111">
        <v>0</v>
      </c>
      <c r="DI134" s="111">
        <v>-132014.79999999999</v>
      </c>
      <c r="DJ134" s="275">
        <v>-1</v>
      </c>
      <c r="DL134" s="272">
        <v>0</v>
      </c>
      <c r="DM134" s="111">
        <v>158004</v>
      </c>
      <c r="DN134" s="111">
        <v>158004</v>
      </c>
      <c r="DO134" s="275" t="s">
        <v>363</v>
      </c>
      <c r="DP134" s="276"/>
      <c r="DQ134" s="272">
        <v>0</v>
      </c>
      <c r="DR134" s="111">
        <v>158004</v>
      </c>
      <c r="DS134" s="111">
        <v>158004</v>
      </c>
      <c r="DT134" s="275" t="s">
        <v>363</v>
      </c>
      <c r="DV134" s="272">
        <v>0</v>
      </c>
      <c r="DW134" s="111">
        <v>0</v>
      </c>
      <c r="DX134" s="111">
        <v>0</v>
      </c>
      <c r="DY134" s="275">
        <v>0</v>
      </c>
      <c r="DZ134" s="276"/>
      <c r="EA134" s="272">
        <v>0</v>
      </c>
      <c r="EB134" s="111">
        <v>0</v>
      </c>
      <c r="EC134" s="111">
        <v>0</v>
      </c>
      <c r="ED134" s="275">
        <v>0</v>
      </c>
      <c r="EF134" s="272">
        <v>0</v>
      </c>
      <c r="EG134" s="111">
        <v>0</v>
      </c>
      <c r="EH134" s="111">
        <v>0</v>
      </c>
      <c r="EI134" s="275">
        <v>0</v>
      </c>
      <c r="EJ134" s="276"/>
      <c r="EK134" s="272">
        <v>0</v>
      </c>
      <c r="EL134" s="111">
        <v>0</v>
      </c>
      <c r="EM134" s="111">
        <v>0</v>
      </c>
      <c r="EN134" s="275">
        <v>0</v>
      </c>
      <c r="EP134" s="272">
        <v>0</v>
      </c>
      <c r="EQ134" s="111">
        <v>0</v>
      </c>
      <c r="ER134" s="111">
        <v>0</v>
      </c>
      <c r="ES134" s="275">
        <v>0</v>
      </c>
      <c r="ET134" s="276"/>
      <c r="EU134" s="272">
        <v>0</v>
      </c>
      <c r="EV134" s="111">
        <v>0</v>
      </c>
      <c r="EW134" s="111">
        <v>0</v>
      </c>
      <c r="EX134" s="275">
        <v>0</v>
      </c>
      <c r="EZ134" s="272">
        <v>0</v>
      </c>
      <c r="FA134" s="111">
        <v>0</v>
      </c>
      <c r="FB134" s="111">
        <v>0</v>
      </c>
      <c r="FC134" s="275">
        <v>0</v>
      </c>
      <c r="FD134" s="276"/>
      <c r="FE134" s="272">
        <v>0</v>
      </c>
      <c r="FF134" s="111">
        <v>0</v>
      </c>
      <c r="FG134" s="111">
        <v>0</v>
      </c>
      <c r="FH134" s="275">
        <v>0</v>
      </c>
    </row>
    <row r="135" spans="1:164" s="56" customFormat="1" outlineLevel="1">
      <c r="A135" s="119">
        <v>58900</v>
      </c>
      <c r="B135" s="74">
        <v>58900</v>
      </c>
      <c r="C135" s="68"/>
      <c r="D135" s="56" t="s">
        <v>223</v>
      </c>
      <c r="F135" s="274">
        <v>13800</v>
      </c>
      <c r="G135" s="211">
        <v>13800</v>
      </c>
      <c r="H135" s="111">
        <v>0</v>
      </c>
      <c r="I135" s="275" t="s">
        <v>362</v>
      </c>
      <c r="J135" s="276"/>
      <c r="K135" s="274">
        <v>9575.2999999999993</v>
      </c>
      <c r="L135" s="211">
        <v>13800</v>
      </c>
      <c r="M135" s="111">
        <v>4224.7000000000007</v>
      </c>
      <c r="N135" s="275">
        <v>0.44120810836214019</v>
      </c>
      <c r="O135" s="75"/>
      <c r="P135" s="272">
        <v>0</v>
      </c>
      <c r="Q135" s="111">
        <v>0</v>
      </c>
      <c r="R135" s="111">
        <v>0</v>
      </c>
      <c r="S135" s="275">
        <v>0</v>
      </c>
      <c r="T135" s="276"/>
      <c r="U135" s="272">
        <v>0</v>
      </c>
      <c r="V135" s="111">
        <v>0</v>
      </c>
      <c r="W135" s="111">
        <v>0</v>
      </c>
      <c r="X135" s="275">
        <v>0</v>
      </c>
      <c r="Z135" s="272">
        <v>0</v>
      </c>
      <c r="AA135" s="111">
        <v>0</v>
      </c>
      <c r="AB135" s="111">
        <v>0</v>
      </c>
      <c r="AC135" s="275">
        <v>0</v>
      </c>
      <c r="AD135" s="276"/>
      <c r="AE135" s="272">
        <v>0</v>
      </c>
      <c r="AF135" s="111">
        <v>0</v>
      </c>
      <c r="AG135" s="111">
        <v>0</v>
      </c>
      <c r="AH135" s="275">
        <v>0</v>
      </c>
      <c r="AJ135" s="272">
        <v>0</v>
      </c>
      <c r="AK135" s="111">
        <v>600</v>
      </c>
      <c r="AL135" s="111">
        <v>600</v>
      </c>
      <c r="AM135" s="275" t="s">
        <v>363</v>
      </c>
      <c r="AN135" s="276"/>
      <c r="AO135" s="272">
        <v>0</v>
      </c>
      <c r="AP135" s="111">
        <v>600</v>
      </c>
      <c r="AQ135" s="111">
        <v>600</v>
      </c>
      <c r="AR135" s="275" t="s">
        <v>363</v>
      </c>
      <c r="AT135" s="272">
        <v>0</v>
      </c>
      <c r="AU135" s="111">
        <v>0</v>
      </c>
      <c r="AV135" s="111">
        <v>0</v>
      </c>
      <c r="AW135" s="275">
        <v>0</v>
      </c>
      <c r="AX135" s="276"/>
      <c r="AY135" s="272">
        <v>0</v>
      </c>
      <c r="AZ135" s="111">
        <v>0</v>
      </c>
      <c r="BA135" s="111">
        <v>0</v>
      </c>
      <c r="BB135" s="275">
        <v>0</v>
      </c>
      <c r="BD135" s="272">
        <v>0</v>
      </c>
      <c r="BE135" s="111">
        <v>0</v>
      </c>
      <c r="BF135" s="111">
        <v>0</v>
      </c>
      <c r="BG135" s="275">
        <v>0</v>
      </c>
      <c r="BH135" s="276"/>
      <c r="BI135" s="272">
        <v>0</v>
      </c>
      <c r="BJ135" s="111">
        <v>0</v>
      </c>
      <c r="BK135" s="111">
        <v>0</v>
      </c>
      <c r="BL135" s="275">
        <v>0</v>
      </c>
      <c r="BN135" s="272">
        <v>0</v>
      </c>
      <c r="BO135" s="111">
        <v>0</v>
      </c>
      <c r="BP135" s="111">
        <v>0</v>
      </c>
      <c r="BQ135" s="275">
        <v>0</v>
      </c>
      <c r="BR135" s="276"/>
      <c r="BS135" s="272">
        <v>0</v>
      </c>
      <c r="BT135" s="111">
        <v>0</v>
      </c>
      <c r="BU135" s="111">
        <v>0</v>
      </c>
      <c r="BV135" s="275">
        <v>0</v>
      </c>
      <c r="BX135" s="272">
        <v>0</v>
      </c>
      <c r="BY135" s="111">
        <v>0</v>
      </c>
      <c r="BZ135" s="111">
        <v>0</v>
      </c>
      <c r="CA135" s="275">
        <v>0</v>
      </c>
      <c r="CB135" s="276"/>
      <c r="CC135" s="272">
        <v>0</v>
      </c>
      <c r="CD135" s="111">
        <v>0</v>
      </c>
      <c r="CE135" s="111">
        <v>0</v>
      </c>
      <c r="CF135" s="275">
        <v>0</v>
      </c>
      <c r="CH135" s="272">
        <v>13200</v>
      </c>
      <c r="CI135" s="111">
        <v>13200</v>
      </c>
      <c r="CJ135" s="111">
        <v>0</v>
      </c>
      <c r="CK135" s="275" t="s">
        <v>362</v>
      </c>
      <c r="CL135" s="276"/>
      <c r="CM135" s="272">
        <v>9425.2999999999993</v>
      </c>
      <c r="CN135" s="111">
        <v>13200</v>
      </c>
      <c r="CO135" s="111">
        <v>3774.7000000000007</v>
      </c>
      <c r="CP135" s="275">
        <v>0.40048592617741618</v>
      </c>
      <c r="CR135" s="272">
        <v>0</v>
      </c>
      <c r="CS135" s="111">
        <v>0</v>
      </c>
      <c r="CT135" s="111">
        <v>0</v>
      </c>
      <c r="CU135" s="275">
        <v>0</v>
      </c>
      <c r="CV135" s="276"/>
      <c r="CW135" s="272">
        <v>0</v>
      </c>
      <c r="CX135" s="111">
        <v>0</v>
      </c>
      <c r="CY135" s="111">
        <v>0</v>
      </c>
      <c r="CZ135" s="275">
        <v>0</v>
      </c>
      <c r="DB135" s="272">
        <v>600</v>
      </c>
      <c r="DC135" s="111">
        <v>0</v>
      </c>
      <c r="DD135" s="111">
        <v>-600</v>
      </c>
      <c r="DE135" s="275">
        <v>-1</v>
      </c>
      <c r="DF135" s="276"/>
      <c r="DG135" s="272">
        <v>150</v>
      </c>
      <c r="DH135" s="111">
        <v>0</v>
      </c>
      <c r="DI135" s="111">
        <v>-150</v>
      </c>
      <c r="DJ135" s="275">
        <v>-1</v>
      </c>
      <c r="DL135" s="272">
        <v>0</v>
      </c>
      <c r="DM135" s="111">
        <v>0</v>
      </c>
      <c r="DN135" s="111">
        <v>0</v>
      </c>
      <c r="DO135" s="275">
        <v>0</v>
      </c>
      <c r="DP135" s="276"/>
      <c r="DQ135" s="272">
        <v>0</v>
      </c>
      <c r="DR135" s="111">
        <v>0</v>
      </c>
      <c r="DS135" s="111">
        <v>0</v>
      </c>
      <c r="DT135" s="275">
        <v>0</v>
      </c>
      <c r="DV135" s="272">
        <v>0</v>
      </c>
      <c r="DW135" s="111">
        <v>0</v>
      </c>
      <c r="DX135" s="111">
        <v>0</v>
      </c>
      <c r="DY135" s="275">
        <v>0</v>
      </c>
      <c r="DZ135" s="276"/>
      <c r="EA135" s="272">
        <v>0</v>
      </c>
      <c r="EB135" s="111">
        <v>0</v>
      </c>
      <c r="EC135" s="111">
        <v>0</v>
      </c>
      <c r="ED135" s="275">
        <v>0</v>
      </c>
      <c r="EF135" s="272">
        <v>0</v>
      </c>
      <c r="EG135" s="111">
        <v>0</v>
      </c>
      <c r="EH135" s="111">
        <v>0</v>
      </c>
      <c r="EI135" s="275">
        <v>0</v>
      </c>
      <c r="EJ135" s="276"/>
      <c r="EK135" s="272">
        <v>0</v>
      </c>
      <c r="EL135" s="111">
        <v>0</v>
      </c>
      <c r="EM135" s="111">
        <v>0</v>
      </c>
      <c r="EN135" s="275">
        <v>0</v>
      </c>
      <c r="EP135" s="272">
        <v>0</v>
      </c>
      <c r="EQ135" s="111">
        <v>0</v>
      </c>
      <c r="ER135" s="111">
        <v>0</v>
      </c>
      <c r="ES135" s="275">
        <v>0</v>
      </c>
      <c r="ET135" s="276"/>
      <c r="EU135" s="272">
        <v>0</v>
      </c>
      <c r="EV135" s="111">
        <v>0</v>
      </c>
      <c r="EW135" s="111">
        <v>0</v>
      </c>
      <c r="EX135" s="275">
        <v>0</v>
      </c>
      <c r="EZ135" s="272">
        <v>0</v>
      </c>
      <c r="FA135" s="111">
        <v>0</v>
      </c>
      <c r="FB135" s="111">
        <v>0</v>
      </c>
      <c r="FC135" s="275">
        <v>0</v>
      </c>
      <c r="FD135" s="276"/>
      <c r="FE135" s="272">
        <v>0</v>
      </c>
      <c r="FF135" s="111">
        <v>0</v>
      </c>
      <c r="FG135" s="111">
        <v>0</v>
      </c>
      <c r="FH135" s="275">
        <v>0</v>
      </c>
    </row>
    <row r="136" spans="1:164" s="56" customFormat="1" outlineLevel="1">
      <c r="A136" s="119">
        <v>59000</v>
      </c>
      <c r="B136" s="74">
        <v>59000</v>
      </c>
      <c r="C136" s="68"/>
      <c r="D136" s="56" t="s">
        <v>224</v>
      </c>
      <c r="F136" s="274">
        <v>8400</v>
      </c>
      <c r="G136" s="211">
        <v>24600</v>
      </c>
      <c r="H136" s="111">
        <v>16200</v>
      </c>
      <c r="I136" s="275">
        <v>1.9285714285714286</v>
      </c>
      <c r="J136" s="276"/>
      <c r="K136" s="274">
        <v>23807.22</v>
      </c>
      <c r="L136" s="211">
        <v>24600</v>
      </c>
      <c r="M136" s="111">
        <v>792.77999999999884</v>
      </c>
      <c r="N136" s="275">
        <v>3.3299982106268555E-2</v>
      </c>
      <c r="O136" s="75"/>
      <c r="P136" s="272">
        <v>0</v>
      </c>
      <c r="Q136" s="111">
        <v>0</v>
      </c>
      <c r="R136" s="111">
        <v>0</v>
      </c>
      <c r="S136" s="275">
        <v>0</v>
      </c>
      <c r="T136" s="276"/>
      <c r="U136" s="272">
        <v>0</v>
      </c>
      <c r="V136" s="111">
        <v>0</v>
      </c>
      <c r="W136" s="111">
        <v>0</v>
      </c>
      <c r="X136" s="275">
        <v>0</v>
      </c>
      <c r="Z136" s="272">
        <v>0</v>
      </c>
      <c r="AA136" s="111">
        <v>0</v>
      </c>
      <c r="AB136" s="111">
        <v>0</v>
      </c>
      <c r="AC136" s="275">
        <v>0</v>
      </c>
      <c r="AD136" s="276"/>
      <c r="AE136" s="272">
        <v>0</v>
      </c>
      <c r="AF136" s="111">
        <v>0</v>
      </c>
      <c r="AG136" s="111">
        <v>0</v>
      </c>
      <c r="AH136" s="275">
        <v>0</v>
      </c>
      <c r="AJ136" s="272">
        <v>0</v>
      </c>
      <c r="AK136" s="111">
        <v>0</v>
      </c>
      <c r="AL136" s="111">
        <v>0</v>
      </c>
      <c r="AM136" s="275">
        <v>0</v>
      </c>
      <c r="AN136" s="276"/>
      <c r="AO136" s="272">
        <v>0</v>
      </c>
      <c r="AP136" s="111">
        <v>0</v>
      </c>
      <c r="AQ136" s="111">
        <v>0</v>
      </c>
      <c r="AR136" s="275">
        <v>0</v>
      </c>
      <c r="AT136" s="272">
        <v>0</v>
      </c>
      <c r="AU136" s="111">
        <v>0</v>
      </c>
      <c r="AV136" s="111">
        <v>0</v>
      </c>
      <c r="AW136" s="275">
        <v>0</v>
      </c>
      <c r="AX136" s="276"/>
      <c r="AY136" s="272">
        <v>0</v>
      </c>
      <c r="AZ136" s="111">
        <v>0</v>
      </c>
      <c r="BA136" s="111">
        <v>0</v>
      </c>
      <c r="BB136" s="275">
        <v>0</v>
      </c>
      <c r="BD136" s="272">
        <v>0</v>
      </c>
      <c r="BE136" s="111">
        <v>0</v>
      </c>
      <c r="BF136" s="111">
        <v>0</v>
      </c>
      <c r="BG136" s="275">
        <v>0</v>
      </c>
      <c r="BH136" s="276"/>
      <c r="BI136" s="272">
        <v>0</v>
      </c>
      <c r="BJ136" s="111">
        <v>0</v>
      </c>
      <c r="BK136" s="111">
        <v>0</v>
      </c>
      <c r="BL136" s="275">
        <v>0</v>
      </c>
      <c r="BN136" s="272">
        <v>0</v>
      </c>
      <c r="BO136" s="111">
        <v>0</v>
      </c>
      <c r="BP136" s="111">
        <v>0</v>
      </c>
      <c r="BQ136" s="275">
        <v>0</v>
      </c>
      <c r="BR136" s="276"/>
      <c r="BS136" s="272">
        <v>0</v>
      </c>
      <c r="BT136" s="111">
        <v>0</v>
      </c>
      <c r="BU136" s="111">
        <v>0</v>
      </c>
      <c r="BV136" s="275">
        <v>0</v>
      </c>
      <c r="BX136" s="272">
        <v>0</v>
      </c>
      <c r="BY136" s="111">
        <v>0</v>
      </c>
      <c r="BZ136" s="111">
        <v>0</v>
      </c>
      <c r="CA136" s="275">
        <v>0</v>
      </c>
      <c r="CB136" s="276"/>
      <c r="CC136" s="272">
        <v>0</v>
      </c>
      <c r="CD136" s="111">
        <v>0</v>
      </c>
      <c r="CE136" s="111">
        <v>0</v>
      </c>
      <c r="CF136" s="275">
        <v>0</v>
      </c>
      <c r="CH136" s="272">
        <v>8400</v>
      </c>
      <c r="CI136" s="111">
        <v>24600</v>
      </c>
      <c r="CJ136" s="111">
        <v>16200</v>
      </c>
      <c r="CK136" s="275">
        <v>1.9285714285714286</v>
      </c>
      <c r="CL136" s="276"/>
      <c r="CM136" s="272">
        <v>23807.22</v>
      </c>
      <c r="CN136" s="111">
        <v>24600</v>
      </c>
      <c r="CO136" s="111">
        <v>792.77999999999884</v>
      </c>
      <c r="CP136" s="275">
        <v>3.3299982106268555E-2</v>
      </c>
      <c r="CR136" s="272">
        <v>0</v>
      </c>
      <c r="CS136" s="111">
        <v>0</v>
      </c>
      <c r="CT136" s="111">
        <v>0</v>
      </c>
      <c r="CU136" s="275">
        <v>0</v>
      </c>
      <c r="CV136" s="276"/>
      <c r="CW136" s="272">
        <v>0</v>
      </c>
      <c r="CX136" s="111">
        <v>0</v>
      </c>
      <c r="CY136" s="111">
        <v>0</v>
      </c>
      <c r="CZ136" s="275">
        <v>0</v>
      </c>
      <c r="DB136" s="272">
        <v>0</v>
      </c>
      <c r="DC136" s="111">
        <v>0</v>
      </c>
      <c r="DD136" s="111">
        <v>0</v>
      </c>
      <c r="DE136" s="275">
        <v>0</v>
      </c>
      <c r="DF136" s="276"/>
      <c r="DG136" s="272">
        <v>0</v>
      </c>
      <c r="DH136" s="111">
        <v>0</v>
      </c>
      <c r="DI136" s="111">
        <v>0</v>
      </c>
      <c r="DJ136" s="275">
        <v>0</v>
      </c>
      <c r="DL136" s="272">
        <v>0</v>
      </c>
      <c r="DM136" s="111">
        <v>0</v>
      </c>
      <c r="DN136" s="111">
        <v>0</v>
      </c>
      <c r="DO136" s="275">
        <v>0</v>
      </c>
      <c r="DP136" s="276"/>
      <c r="DQ136" s="272">
        <v>0</v>
      </c>
      <c r="DR136" s="111">
        <v>0</v>
      </c>
      <c r="DS136" s="111">
        <v>0</v>
      </c>
      <c r="DT136" s="275">
        <v>0</v>
      </c>
      <c r="DV136" s="272">
        <v>0</v>
      </c>
      <c r="DW136" s="111">
        <v>0</v>
      </c>
      <c r="DX136" s="111">
        <v>0</v>
      </c>
      <c r="DY136" s="275">
        <v>0</v>
      </c>
      <c r="DZ136" s="276"/>
      <c r="EA136" s="272">
        <v>0</v>
      </c>
      <c r="EB136" s="111">
        <v>0</v>
      </c>
      <c r="EC136" s="111">
        <v>0</v>
      </c>
      <c r="ED136" s="275">
        <v>0</v>
      </c>
      <c r="EF136" s="272">
        <v>0</v>
      </c>
      <c r="EG136" s="111">
        <v>0</v>
      </c>
      <c r="EH136" s="111">
        <v>0</v>
      </c>
      <c r="EI136" s="275">
        <v>0</v>
      </c>
      <c r="EJ136" s="276"/>
      <c r="EK136" s="272">
        <v>0</v>
      </c>
      <c r="EL136" s="111">
        <v>0</v>
      </c>
      <c r="EM136" s="111">
        <v>0</v>
      </c>
      <c r="EN136" s="275">
        <v>0</v>
      </c>
      <c r="EP136" s="272">
        <v>0</v>
      </c>
      <c r="EQ136" s="111">
        <v>0</v>
      </c>
      <c r="ER136" s="111">
        <v>0</v>
      </c>
      <c r="ES136" s="275">
        <v>0</v>
      </c>
      <c r="ET136" s="276"/>
      <c r="EU136" s="272">
        <v>0</v>
      </c>
      <c r="EV136" s="111">
        <v>0</v>
      </c>
      <c r="EW136" s="111">
        <v>0</v>
      </c>
      <c r="EX136" s="275">
        <v>0</v>
      </c>
      <c r="EZ136" s="272">
        <v>0</v>
      </c>
      <c r="FA136" s="111">
        <v>0</v>
      </c>
      <c r="FB136" s="111">
        <v>0</v>
      </c>
      <c r="FC136" s="275">
        <v>0</v>
      </c>
      <c r="FD136" s="276"/>
      <c r="FE136" s="272">
        <v>0</v>
      </c>
      <c r="FF136" s="111">
        <v>0</v>
      </c>
      <c r="FG136" s="111">
        <v>0</v>
      </c>
      <c r="FH136" s="275">
        <v>0</v>
      </c>
    </row>
    <row r="137" spans="1:164" s="56" customFormat="1" outlineLevel="1">
      <c r="A137" s="119">
        <v>59050</v>
      </c>
      <c r="B137" s="74">
        <v>59050</v>
      </c>
      <c r="C137" s="68"/>
      <c r="D137" s="56" t="s">
        <v>225</v>
      </c>
      <c r="F137" s="274">
        <v>249600</v>
      </c>
      <c r="G137" s="211">
        <v>260004</v>
      </c>
      <c r="H137" s="111">
        <v>10404</v>
      </c>
      <c r="I137" s="275">
        <v>4.1682692307692309E-2</v>
      </c>
      <c r="J137" s="276"/>
      <c r="K137" s="274">
        <v>270086.26</v>
      </c>
      <c r="L137" s="211">
        <v>260004</v>
      </c>
      <c r="M137" s="111">
        <v>-10082.260000000009</v>
      </c>
      <c r="N137" s="275">
        <v>-3.7329777531074734E-2</v>
      </c>
      <c r="O137" s="75"/>
      <c r="P137" s="272">
        <v>0</v>
      </c>
      <c r="Q137" s="111">
        <v>0</v>
      </c>
      <c r="R137" s="111">
        <v>0</v>
      </c>
      <c r="S137" s="275">
        <v>0</v>
      </c>
      <c r="T137" s="276"/>
      <c r="U137" s="272">
        <v>0</v>
      </c>
      <c r="V137" s="111">
        <v>0</v>
      </c>
      <c r="W137" s="111">
        <v>0</v>
      </c>
      <c r="X137" s="275">
        <v>0</v>
      </c>
      <c r="Z137" s="272">
        <v>0</v>
      </c>
      <c r="AA137" s="111">
        <v>0</v>
      </c>
      <c r="AB137" s="111">
        <v>0</v>
      </c>
      <c r="AC137" s="275">
        <v>0</v>
      </c>
      <c r="AD137" s="276"/>
      <c r="AE137" s="272">
        <v>0</v>
      </c>
      <c r="AF137" s="111">
        <v>0</v>
      </c>
      <c r="AG137" s="111">
        <v>0</v>
      </c>
      <c r="AH137" s="275">
        <v>0</v>
      </c>
      <c r="AJ137" s="272">
        <v>0</v>
      </c>
      <c r="AK137" s="111">
        <v>0</v>
      </c>
      <c r="AL137" s="111">
        <v>0</v>
      </c>
      <c r="AM137" s="275">
        <v>0</v>
      </c>
      <c r="AN137" s="276"/>
      <c r="AO137" s="272">
        <v>0</v>
      </c>
      <c r="AP137" s="111">
        <v>0</v>
      </c>
      <c r="AQ137" s="111">
        <v>0</v>
      </c>
      <c r="AR137" s="275">
        <v>0</v>
      </c>
      <c r="AT137" s="272">
        <v>0</v>
      </c>
      <c r="AU137" s="111">
        <v>0</v>
      </c>
      <c r="AV137" s="111">
        <v>0</v>
      </c>
      <c r="AW137" s="275">
        <v>0</v>
      </c>
      <c r="AX137" s="276"/>
      <c r="AY137" s="272">
        <v>0</v>
      </c>
      <c r="AZ137" s="111">
        <v>0</v>
      </c>
      <c r="BA137" s="111">
        <v>0</v>
      </c>
      <c r="BB137" s="275">
        <v>0</v>
      </c>
      <c r="BD137" s="272">
        <v>0</v>
      </c>
      <c r="BE137" s="111">
        <v>0</v>
      </c>
      <c r="BF137" s="111">
        <v>0</v>
      </c>
      <c r="BG137" s="275">
        <v>0</v>
      </c>
      <c r="BH137" s="276"/>
      <c r="BI137" s="272">
        <v>0</v>
      </c>
      <c r="BJ137" s="111">
        <v>0</v>
      </c>
      <c r="BK137" s="111">
        <v>0</v>
      </c>
      <c r="BL137" s="275">
        <v>0</v>
      </c>
      <c r="BN137" s="272">
        <v>0</v>
      </c>
      <c r="BO137" s="111">
        <v>0</v>
      </c>
      <c r="BP137" s="111">
        <v>0</v>
      </c>
      <c r="BQ137" s="275">
        <v>0</v>
      </c>
      <c r="BR137" s="276"/>
      <c r="BS137" s="272">
        <v>0</v>
      </c>
      <c r="BT137" s="111">
        <v>0</v>
      </c>
      <c r="BU137" s="111">
        <v>0</v>
      </c>
      <c r="BV137" s="275">
        <v>0</v>
      </c>
      <c r="BX137" s="272">
        <v>0</v>
      </c>
      <c r="BY137" s="111">
        <v>0</v>
      </c>
      <c r="BZ137" s="111">
        <v>0</v>
      </c>
      <c r="CA137" s="275">
        <v>0</v>
      </c>
      <c r="CB137" s="276"/>
      <c r="CC137" s="272">
        <v>0</v>
      </c>
      <c r="CD137" s="111">
        <v>0</v>
      </c>
      <c r="CE137" s="111">
        <v>0</v>
      </c>
      <c r="CF137" s="275">
        <v>0</v>
      </c>
      <c r="CH137" s="272">
        <v>249600</v>
      </c>
      <c r="CI137" s="111">
        <v>260004</v>
      </c>
      <c r="CJ137" s="111">
        <v>10404</v>
      </c>
      <c r="CK137" s="275">
        <v>4.1682692307692309E-2</v>
      </c>
      <c r="CL137" s="276"/>
      <c r="CM137" s="272">
        <v>270086.26</v>
      </c>
      <c r="CN137" s="111">
        <v>260004</v>
      </c>
      <c r="CO137" s="111">
        <v>-10082.260000000009</v>
      </c>
      <c r="CP137" s="275">
        <v>-3.7329777531074734E-2</v>
      </c>
      <c r="CR137" s="272">
        <v>0</v>
      </c>
      <c r="CS137" s="111">
        <v>0</v>
      </c>
      <c r="CT137" s="111">
        <v>0</v>
      </c>
      <c r="CU137" s="275">
        <v>0</v>
      </c>
      <c r="CV137" s="276"/>
      <c r="CW137" s="272">
        <v>0</v>
      </c>
      <c r="CX137" s="111">
        <v>0</v>
      </c>
      <c r="CY137" s="111">
        <v>0</v>
      </c>
      <c r="CZ137" s="275">
        <v>0</v>
      </c>
      <c r="DB137" s="272">
        <v>0</v>
      </c>
      <c r="DC137" s="111">
        <v>0</v>
      </c>
      <c r="DD137" s="111">
        <v>0</v>
      </c>
      <c r="DE137" s="275">
        <v>0</v>
      </c>
      <c r="DF137" s="276"/>
      <c r="DG137" s="272">
        <v>0</v>
      </c>
      <c r="DH137" s="111">
        <v>0</v>
      </c>
      <c r="DI137" s="111">
        <v>0</v>
      </c>
      <c r="DJ137" s="275">
        <v>0</v>
      </c>
      <c r="DL137" s="272">
        <v>0</v>
      </c>
      <c r="DM137" s="111">
        <v>0</v>
      </c>
      <c r="DN137" s="111">
        <v>0</v>
      </c>
      <c r="DO137" s="275">
        <v>0</v>
      </c>
      <c r="DP137" s="276"/>
      <c r="DQ137" s="272">
        <v>0</v>
      </c>
      <c r="DR137" s="111">
        <v>0</v>
      </c>
      <c r="DS137" s="111">
        <v>0</v>
      </c>
      <c r="DT137" s="275">
        <v>0</v>
      </c>
      <c r="DV137" s="272">
        <v>0</v>
      </c>
      <c r="DW137" s="111">
        <v>0</v>
      </c>
      <c r="DX137" s="111">
        <v>0</v>
      </c>
      <c r="DY137" s="275">
        <v>0</v>
      </c>
      <c r="DZ137" s="276"/>
      <c r="EA137" s="272">
        <v>0</v>
      </c>
      <c r="EB137" s="111">
        <v>0</v>
      </c>
      <c r="EC137" s="111">
        <v>0</v>
      </c>
      <c r="ED137" s="275">
        <v>0</v>
      </c>
      <c r="EF137" s="272">
        <v>0</v>
      </c>
      <c r="EG137" s="111">
        <v>0</v>
      </c>
      <c r="EH137" s="111">
        <v>0</v>
      </c>
      <c r="EI137" s="275">
        <v>0</v>
      </c>
      <c r="EJ137" s="276"/>
      <c r="EK137" s="272">
        <v>0</v>
      </c>
      <c r="EL137" s="111">
        <v>0</v>
      </c>
      <c r="EM137" s="111">
        <v>0</v>
      </c>
      <c r="EN137" s="275">
        <v>0</v>
      </c>
      <c r="EP137" s="272">
        <v>0</v>
      </c>
      <c r="EQ137" s="111">
        <v>0</v>
      </c>
      <c r="ER137" s="111">
        <v>0</v>
      </c>
      <c r="ES137" s="275">
        <v>0</v>
      </c>
      <c r="ET137" s="276"/>
      <c r="EU137" s="272">
        <v>0</v>
      </c>
      <c r="EV137" s="111">
        <v>0</v>
      </c>
      <c r="EW137" s="111">
        <v>0</v>
      </c>
      <c r="EX137" s="275">
        <v>0</v>
      </c>
      <c r="EZ137" s="272">
        <v>0</v>
      </c>
      <c r="FA137" s="111">
        <v>0</v>
      </c>
      <c r="FB137" s="111">
        <v>0</v>
      </c>
      <c r="FC137" s="275">
        <v>0</v>
      </c>
      <c r="FD137" s="276"/>
      <c r="FE137" s="272">
        <v>0</v>
      </c>
      <c r="FF137" s="111">
        <v>0</v>
      </c>
      <c r="FG137" s="111">
        <v>0</v>
      </c>
      <c r="FH137" s="275">
        <v>0</v>
      </c>
    </row>
    <row r="138" spans="1:164" s="56" customFormat="1" outlineLevel="1">
      <c r="A138" s="119">
        <v>59100</v>
      </c>
      <c r="B138" s="74">
        <v>59100</v>
      </c>
      <c r="C138" s="68"/>
      <c r="D138" s="56" t="s">
        <v>29</v>
      </c>
      <c r="F138" s="274">
        <v>2545</v>
      </c>
      <c r="G138" s="211">
        <v>2625</v>
      </c>
      <c r="H138" s="111">
        <v>80</v>
      </c>
      <c r="I138" s="275">
        <v>3.1434184675834968E-2</v>
      </c>
      <c r="J138" s="276"/>
      <c r="K138" s="274">
        <v>2191.5</v>
      </c>
      <c r="L138" s="211">
        <v>2625</v>
      </c>
      <c r="M138" s="111">
        <v>433.5</v>
      </c>
      <c r="N138" s="275">
        <v>0.19780971937029432</v>
      </c>
      <c r="O138" s="75"/>
      <c r="P138" s="272">
        <v>0</v>
      </c>
      <c r="Q138" s="111">
        <v>0</v>
      </c>
      <c r="R138" s="111">
        <v>0</v>
      </c>
      <c r="S138" s="275">
        <v>0</v>
      </c>
      <c r="T138" s="276"/>
      <c r="U138" s="272">
        <v>0</v>
      </c>
      <c r="V138" s="111">
        <v>0</v>
      </c>
      <c r="W138" s="111">
        <v>0</v>
      </c>
      <c r="X138" s="275">
        <v>0</v>
      </c>
      <c r="Z138" s="272">
        <v>0</v>
      </c>
      <c r="AA138" s="111">
        <v>0</v>
      </c>
      <c r="AB138" s="111">
        <v>0</v>
      </c>
      <c r="AC138" s="275">
        <v>0</v>
      </c>
      <c r="AD138" s="276"/>
      <c r="AE138" s="272">
        <v>0</v>
      </c>
      <c r="AF138" s="111">
        <v>0</v>
      </c>
      <c r="AG138" s="111">
        <v>0</v>
      </c>
      <c r="AH138" s="275">
        <v>0</v>
      </c>
      <c r="AJ138" s="272">
        <v>0</v>
      </c>
      <c r="AK138" s="111">
        <v>0</v>
      </c>
      <c r="AL138" s="111">
        <v>0</v>
      </c>
      <c r="AM138" s="275">
        <v>0</v>
      </c>
      <c r="AN138" s="276"/>
      <c r="AO138" s="272">
        <v>0</v>
      </c>
      <c r="AP138" s="111">
        <v>0</v>
      </c>
      <c r="AQ138" s="111">
        <v>0</v>
      </c>
      <c r="AR138" s="275">
        <v>0</v>
      </c>
      <c r="AT138" s="272">
        <v>0</v>
      </c>
      <c r="AU138" s="111">
        <v>0</v>
      </c>
      <c r="AV138" s="111">
        <v>0</v>
      </c>
      <c r="AW138" s="275">
        <v>0</v>
      </c>
      <c r="AX138" s="276"/>
      <c r="AY138" s="272">
        <v>0</v>
      </c>
      <c r="AZ138" s="111">
        <v>0</v>
      </c>
      <c r="BA138" s="111">
        <v>0</v>
      </c>
      <c r="BB138" s="275">
        <v>0</v>
      </c>
      <c r="BD138" s="272">
        <v>0</v>
      </c>
      <c r="BE138" s="111">
        <v>0</v>
      </c>
      <c r="BF138" s="111">
        <v>0</v>
      </c>
      <c r="BG138" s="275">
        <v>0</v>
      </c>
      <c r="BH138" s="276"/>
      <c r="BI138" s="272">
        <v>0</v>
      </c>
      <c r="BJ138" s="111">
        <v>0</v>
      </c>
      <c r="BK138" s="111">
        <v>0</v>
      </c>
      <c r="BL138" s="275">
        <v>0</v>
      </c>
      <c r="BN138" s="272">
        <v>0</v>
      </c>
      <c r="BO138" s="111">
        <v>0</v>
      </c>
      <c r="BP138" s="111">
        <v>0</v>
      </c>
      <c r="BQ138" s="275">
        <v>0</v>
      </c>
      <c r="BR138" s="276"/>
      <c r="BS138" s="272">
        <v>0</v>
      </c>
      <c r="BT138" s="111">
        <v>0</v>
      </c>
      <c r="BU138" s="111">
        <v>0</v>
      </c>
      <c r="BV138" s="275">
        <v>0</v>
      </c>
      <c r="BX138" s="272">
        <v>0</v>
      </c>
      <c r="BY138" s="111">
        <v>0</v>
      </c>
      <c r="BZ138" s="111">
        <v>0</v>
      </c>
      <c r="CA138" s="275">
        <v>0</v>
      </c>
      <c r="CB138" s="276"/>
      <c r="CC138" s="272">
        <v>0</v>
      </c>
      <c r="CD138" s="111">
        <v>0</v>
      </c>
      <c r="CE138" s="111">
        <v>0</v>
      </c>
      <c r="CF138" s="275">
        <v>0</v>
      </c>
      <c r="CH138" s="272">
        <v>2545</v>
      </c>
      <c r="CI138" s="111">
        <v>2625</v>
      </c>
      <c r="CJ138" s="111">
        <v>80</v>
      </c>
      <c r="CK138" s="275">
        <v>3.1434184675834968E-2</v>
      </c>
      <c r="CL138" s="276"/>
      <c r="CM138" s="272">
        <v>2191.5</v>
      </c>
      <c r="CN138" s="111">
        <v>2625</v>
      </c>
      <c r="CO138" s="111">
        <v>433.5</v>
      </c>
      <c r="CP138" s="275">
        <v>0.19780971937029432</v>
      </c>
      <c r="CR138" s="272">
        <v>0</v>
      </c>
      <c r="CS138" s="111">
        <v>0</v>
      </c>
      <c r="CT138" s="111">
        <v>0</v>
      </c>
      <c r="CU138" s="275">
        <v>0</v>
      </c>
      <c r="CV138" s="276"/>
      <c r="CW138" s="272">
        <v>0</v>
      </c>
      <c r="CX138" s="111">
        <v>0</v>
      </c>
      <c r="CY138" s="111">
        <v>0</v>
      </c>
      <c r="CZ138" s="275">
        <v>0</v>
      </c>
      <c r="DB138" s="272">
        <v>0</v>
      </c>
      <c r="DC138" s="111">
        <v>0</v>
      </c>
      <c r="DD138" s="111">
        <v>0</v>
      </c>
      <c r="DE138" s="275">
        <v>0</v>
      </c>
      <c r="DF138" s="276"/>
      <c r="DG138" s="272">
        <v>0</v>
      </c>
      <c r="DH138" s="111">
        <v>0</v>
      </c>
      <c r="DI138" s="111">
        <v>0</v>
      </c>
      <c r="DJ138" s="275">
        <v>0</v>
      </c>
      <c r="DL138" s="272">
        <v>0</v>
      </c>
      <c r="DM138" s="111">
        <v>0</v>
      </c>
      <c r="DN138" s="111">
        <v>0</v>
      </c>
      <c r="DO138" s="275">
        <v>0</v>
      </c>
      <c r="DP138" s="276"/>
      <c r="DQ138" s="272">
        <v>0</v>
      </c>
      <c r="DR138" s="111">
        <v>0</v>
      </c>
      <c r="DS138" s="111">
        <v>0</v>
      </c>
      <c r="DT138" s="275">
        <v>0</v>
      </c>
      <c r="DV138" s="272">
        <v>0</v>
      </c>
      <c r="DW138" s="111">
        <v>0</v>
      </c>
      <c r="DX138" s="111">
        <v>0</v>
      </c>
      <c r="DY138" s="275">
        <v>0</v>
      </c>
      <c r="DZ138" s="276"/>
      <c r="EA138" s="272">
        <v>0</v>
      </c>
      <c r="EB138" s="111">
        <v>0</v>
      </c>
      <c r="EC138" s="111">
        <v>0</v>
      </c>
      <c r="ED138" s="275">
        <v>0</v>
      </c>
      <c r="EF138" s="272">
        <v>0</v>
      </c>
      <c r="EG138" s="111">
        <v>0</v>
      </c>
      <c r="EH138" s="111">
        <v>0</v>
      </c>
      <c r="EI138" s="275">
        <v>0</v>
      </c>
      <c r="EJ138" s="276"/>
      <c r="EK138" s="272">
        <v>0</v>
      </c>
      <c r="EL138" s="111">
        <v>0</v>
      </c>
      <c r="EM138" s="111">
        <v>0</v>
      </c>
      <c r="EN138" s="275">
        <v>0</v>
      </c>
      <c r="EP138" s="272">
        <v>0</v>
      </c>
      <c r="EQ138" s="111">
        <v>0</v>
      </c>
      <c r="ER138" s="111">
        <v>0</v>
      </c>
      <c r="ES138" s="275">
        <v>0</v>
      </c>
      <c r="ET138" s="276"/>
      <c r="EU138" s="272">
        <v>0</v>
      </c>
      <c r="EV138" s="111">
        <v>0</v>
      </c>
      <c r="EW138" s="111">
        <v>0</v>
      </c>
      <c r="EX138" s="275">
        <v>0</v>
      </c>
      <c r="EZ138" s="272">
        <v>0</v>
      </c>
      <c r="FA138" s="111">
        <v>0</v>
      </c>
      <c r="FB138" s="111">
        <v>0</v>
      </c>
      <c r="FC138" s="275">
        <v>0</v>
      </c>
      <c r="FD138" s="276"/>
      <c r="FE138" s="272">
        <v>0</v>
      </c>
      <c r="FF138" s="111">
        <v>0</v>
      </c>
      <c r="FG138" s="111">
        <v>0</v>
      </c>
      <c r="FH138" s="275">
        <v>0</v>
      </c>
    </row>
    <row r="139" spans="1:164" s="56" customFormat="1" outlineLevel="1">
      <c r="A139" s="119">
        <v>59150</v>
      </c>
      <c r="B139" s="74">
        <v>59150</v>
      </c>
      <c r="C139" s="68"/>
      <c r="D139" s="56" t="s">
        <v>30</v>
      </c>
      <c r="F139" s="274">
        <v>32760</v>
      </c>
      <c r="G139" s="211">
        <v>49999.920000000013</v>
      </c>
      <c r="H139" s="111">
        <v>17239.920000000013</v>
      </c>
      <c r="I139" s="275">
        <v>0.52624908424908468</v>
      </c>
      <c r="J139" s="276"/>
      <c r="K139" s="274">
        <v>52164.68</v>
      </c>
      <c r="L139" s="211">
        <v>49999.920000000013</v>
      </c>
      <c r="M139" s="111">
        <v>-2164.7599999999875</v>
      </c>
      <c r="N139" s="275">
        <v>-4.1498577198211269E-2</v>
      </c>
      <c r="O139" s="273"/>
      <c r="P139" s="272">
        <v>0</v>
      </c>
      <c r="Q139" s="111">
        <v>0</v>
      </c>
      <c r="R139" s="111">
        <v>0</v>
      </c>
      <c r="S139" s="275">
        <v>0</v>
      </c>
      <c r="T139" s="276"/>
      <c r="U139" s="272">
        <v>0</v>
      </c>
      <c r="V139" s="111">
        <v>0</v>
      </c>
      <c r="W139" s="111">
        <v>0</v>
      </c>
      <c r="X139" s="275">
        <v>0</v>
      </c>
      <c r="Z139" s="272">
        <v>0</v>
      </c>
      <c r="AA139" s="111">
        <v>0</v>
      </c>
      <c r="AB139" s="111">
        <v>0</v>
      </c>
      <c r="AC139" s="275">
        <v>0</v>
      </c>
      <c r="AD139" s="276"/>
      <c r="AE139" s="272">
        <v>0</v>
      </c>
      <c r="AF139" s="111">
        <v>0</v>
      </c>
      <c r="AG139" s="111">
        <v>0</v>
      </c>
      <c r="AH139" s="275">
        <v>0</v>
      </c>
      <c r="AJ139" s="272">
        <v>0</v>
      </c>
      <c r="AK139" s="111">
        <v>0</v>
      </c>
      <c r="AL139" s="111">
        <v>0</v>
      </c>
      <c r="AM139" s="275">
        <v>0</v>
      </c>
      <c r="AN139" s="276"/>
      <c r="AO139" s="272">
        <v>0</v>
      </c>
      <c r="AP139" s="111">
        <v>0</v>
      </c>
      <c r="AQ139" s="111">
        <v>0</v>
      </c>
      <c r="AR139" s="275">
        <v>0</v>
      </c>
      <c r="AT139" s="272">
        <v>0</v>
      </c>
      <c r="AU139" s="111">
        <v>0</v>
      </c>
      <c r="AV139" s="111">
        <v>0</v>
      </c>
      <c r="AW139" s="275">
        <v>0</v>
      </c>
      <c r="AX139" s="276"/>
      <c r="AY139" s="272">
        <v>0</v>
      </c>
      <c r="AZ139" s="111">
        <v>0</v>
      </c>
      <c r="BA139" s="111">
        <v>0</v>
      </c>
      <c r="BB139" s="275">
        <v>0</v>
      </c>
      <c r="BD139" s="272">
        <v>0</v>
      </c>
      <c r="BE139" s="111">
        <v>0</v>
      </c>
      <c r="BF139" s="111">
        <v>0</v>
      </c>
      <c r="BG139" s="275">
        <v>0</v>
      </c>
      <c r="BH139" s="276"/>
      <c r="BI139" s="272">
        <v>0</v>
      </c>
      <c r="BJ139" s="111">
        <v>0</v>
      </c>
      <c r="BK139" s="111">
        <v>0</v>
      </c>
      <c r="BL139" s="275">
        <v>0</v>
      </c>
      <c r="BN139" s="272">
        <v>0</v>
      </c>
      <c r="BO139" s="111">
        <v>0</v>
      </c>
      <c r="BP139" s="111">
        <v>0</v>
      </c>
      <c r="BQ139" s="275">
        <v>0</v>
      </c>
      <c r="BR139" s="276"/>
      <c r="BS139" s="272">
        <v>0</v>
      </c>
      <c r="BT139" s="111">
        <v>0</v>
      </c>
      <c r="BU139" s="111">
        <v>0</v>
      </c>
      <c r="BV139" s="275">
        <v>0</v>
      </c>
      <c r="BX139" s="272">
        <v>0</v>
      </c>
      <c r="BY139" s="111">
        <v>0</v>
      </c>
      <c r="BZ139" s="111">
        <v>0</v>
      </c>
      <c r="CA139" s="275">
        <v>0</v>
      </c>
      <c r="CB139" s="276"/>
      <c r="CC139" s="272">
        <v>0</v>
      </c>
      <c r="CD139" s="111">
        <v>0</v>
      </c>
      <c r="CE139" s="111">
        <v>0</v>
      </c>
      <c r="CF139" s="275">
        <v>0</v>
      </c>
      <c r="CH139" s="272">
        <v>32760</v>
      </c>
      <c r="CI139" s="111">
        <v>49999.920000000013</v>
      </c>
      <c r="CJ139" s="111">
        <v>17239.920000000013</v>
      </c>
      <c r="CK139" s="275">
        <v>0.52624908424908468</v>
      </c>
      <c r="CL139" s="276"/>
      <c r="CM139" s="272">
        <v>52164.68</v>
      </c>
      <c r="CN139" s="111">
        <v>49999.920000000013</v>
      </c>
      <c r="CO139" s="111">
        <v>-2164.7599999999875</v>
      </c>
      <c r="CP139" s="275">
        <v>-4.1498577198211269E-2</v>
      </c>
      <c r="CR139" s="272">
        <v>0</v>
      </c>
      <c r="CS139" s="111">
        <v>0</v>
      </c>
      <c r="CT139" s="111">
        <v>0</v>
      </c>
      <c r="CU139" s="275">
        <v>0</v>
      </c>
      <c r="CV139" s="276"/>
      <c r="CW139" s="272">
        <v>0</v>
      </c>
      <c r="CX139" s="111">
        <v>0</v>
      </c>
      <c r="CY139" s="111">
        <v>0</v>
      </c>
      <c r="CZ139" s="275">
        <v>0</v>
      </c>
      <c r="DB139" s="272">
        <v>0</v>
      </c>
      <c r="DC139" s="111">
        <v>0</v>
      </c>
      <c r="DD139" s="111">
        <v>0</v>
      </c>
      <c r="DE139" s="275">
        <v>0</v>
      </c>
      <c r="DF139" s="276"/>
      <c r="DG139" s="272">
        <v>0</v>
      </c>
      <c r="DH139" s="111">
        <v>0</v>
      </c>
      <c r="DI139" s="111">
        <v>0</v>
      </c>
      <c r="DJ139" s="275">
        <v>0</v>
      </c>
      <c r="DL139" s="272">
        <v>0</v>
      </c>
      <c r="DM139" s="111">
        <v>0</v>
      </c>
      <c r="DN139" s="111">
        <v>0</v>
      </c>
      <c r="DO139" s="275">
        <v>0</v>
      </c>
      <c r="DP139" s="276"/>
      <c r="DQ139" s="272">
        <v>0</v>
      </c>
      <c r="DR139" s="111">
        <v>0</v>
      </c>
      <c r="DS139" s="111">
        <v>0</v>
      </c>
      <c r="DT139" s="275">
        <v>0</v>
      </c>
      <c r="DV139" s="272">
        <v>0</v>
      </c>
      <c r="DW139" s="111">
        <v>0</v>
      </c>
      <c r="DX139" s="111">
        <v>0</v>
      </c>
      <c r="DY139" s="275">
        <v>0</v>
      </c>
      <c r="DZ139" s="276"/>
      <c r="EA139" s="272">
        <v>0</v>
      </c>
      <c r="EB139" s="111">
        <v>0</v>
      </c>
      <c r="EC139" s="111">
        <v>0</v>
      </c>
      <c r="ED139" s="275">
        <v>0</v>
      </c>
      <c r="EF139" s="272">
        <v>0</v>
      </c>
      <c r="EG139" s="111">
        <v>0</v>
      </c>
      <c r="EH139" s="111">
        <v>0</v>
      </c>
      <c r="EI139" s="275">
        <v>0</v>
      </c>
      <c r="EJ139" s="276"/>
      <c r="EK139" s="272">
        <v>0</v>
      </c>
      <c r="EL139" s="111">
        <v>0</v>
      </c>
      <c r="EM139" s="111">
        <v>0</v>
      </c>
      <c r="EN139" s="275">
        <v>0</v>
      </c>
      <c r="EP139" s="272">
        <v>0</v>
      </c>
      <c r="EQ139" s="111">
        <v>0</v>
      </c>
      <c r="ER139" s="111">
        <v>0</v>
      </c>
      <c r="ES139" s="275">
        <v>0</v>
      </c>
      <c r="ET139" s="276"/>
      <c r="EU139" s="272">
        <v>0</v>
      </c>
      <c r="EV139" s="111">
        <v>0</v>
      </c>
      <c r="EW139" s="111">
        <v>0</v>
      </c>
      <c r="EX139" s="275">
        <v>0</v>
      </c>
      <c r="EZ139" s="272">
        <v>0</v>
      </c>
      <c r="FA139" s="111">
        <v>0</v>
      </c>
      <c r="FB139" s="111">
        <v>0</v>
      </c>
      <c r="FC139" s="275">
        <v>0</v>
      </c>
      <c r="FD139" s="276"/>
      <c r="FE139" s="272">
        <v>0</v>
      </c>
      <c r="FF139" s="111">
        <v>0</v>
      </c>
      <c r="FG139" s="111">
        <v>0</v>
      </c>
      <c r="FH139" s="275">
        <v>0</v>
      </c>
    </row>
    <row r="140" spans="1:164" s="56" customFormat="1" outlineLevel="1">
      <c r="A140" s="119">
        <v>59200</v>
      </c>
      <c r="B140" s="74">
        <v>59200</v>
      </c>
      <c r="C140" s="68"/>
      <c r="D140" s="56" t="s">
        <v>31</v>
      </c>
      <c r="F140" s="274">
        <v>3000</v>
      </c>
      <c r="G140" s="211">
        <v>3000</v>
      </c>
      <c r="H140" s="111">
        <v>0</v>
      </c>
      <c r="I140" s="275" t="s">
        <v>362</v>
      </c>
      <c r="J140" s="276"/>
      <c r="K140" s="274">
        <v>2337</v>
      </c>
      <c r="L140" s="211">
        <v>3000</v>
      </c>
      <c r="M140" s="111">
        <v>663</v>
      </c>
      <c r="N140" s="275">
        <v>0.28369704749679076</v>
      </c>
      <c r="O140" s="75"/>
      <c r="P140" s="272">
        <v>0</v>
      </c>
      <c r="Q140" s="111">
        <v>0</v>
      </c>
      <c r="R140" s="111">
        <v>0</v>
      </c>
      <c r="S140" s="275">
        <v>0</v>
      </c>
      <c r="T140" s="276"/>
      <c r="U140" s="272">
        <v>0</v>
      </c>
      <c r="V140" s="111">
        <v>0</v>
      </c>
      <c r="W140" s="111">
        <v>0</v>
      </c>
      <c r="X140" s="275">
        <v>0</v>
      </c>
      <c r="Z140" s="272">
        <v>0</v>
      </c>
      <c r="AA140" s="111">
        <v>0</v>
      </c>
      <c r="AB140" s="111">
        <v>0</v>
      </c>
      <c r="AC140" s="275">
        <v>0</v>
      </c>
      <c r="AD140" s="276"/>
      <c r="AE140" s="272">
        <v>0</v>
      </c>
      <c r="AF140" s="111">
        <v>0</v>
      </c>
      <c r="AG140" s="111">
        <v>0</v>
      </c>
      <c r="AH140" s="275">
        <v>0</v>
      </c>
      <c r="AJ140" s="272">
        <v>0</v>
      </c>
      <c r="AK140" s="111">
        <v>0</v>
      </c>
      <c r="AL140" s="111">
        <v>0</v>
      </c>
      <c r="AM140" s="275">
        <v>0</v>
      </c>
      <c r="AN140" s="276"/>
      <c r="AO140" s="272">
        <v>0</v>
      </c>
      <c r="AP140" s="111">
        <v>0</v>
      </c>
      <c r="AQ140" s="111">
        <v>0</v>
      </c>
      <c r="AR140" s="275">
        <v>0</v>
      </c>
      <c r="AT140" s="272">
        <v>0</v>
      </c>
      <c r="AU140" s="111">
        <v>0</v>
      </c>
      <c r="AV140" s="111">
        <v>0</v>
      </c>
      <c r="AW140" s="275">
        <v>0</v>
      </c>
      <c r="AX140" s="276"/>
      <c r="AY140" s="272">
        <v>0</v>
      </c>
      <c r="AZ140" s="111">
        <v>0</v>
      </c>
      <c r="BA140" s="111">
        <v>0</v>
      </c>
      <c r="BB140" s="275">
        <v>0</v>
      </c>
      <c r="BD140" s="272">
        <v>0</v>
      </c>
      <c r="BE140" s="111">
        <v>0</v>
      </c>
      <c r="BF140" s="111">
        <v>0</v>
      </c>
      <c r="BG140" s="275">
        <v>0</v>
      </c>
      <c r="BH140" s="276"/>
      <c r="BI140" s="272">
        <v>0</v>
      </c>
      <c r="BJ140" s="111">
        <v>0</v>
      </c>
      <c r="BK140" s="111">
        <v>0</v>
      </c>
      <c r="BL140" s="275">
        <v>0</v>
      </c>
      <c r="BN140" s="272">
        <v>0</v>
      </c>
      <c r="BO140" s="111">
        <v>0</v>
      </c>
      <c r="BP140" s="111">
        <v>0</v>
      </c>
      <c r="BQ140" s="275">
        <v>0</v>
      </c>
      <c r="BR140" s="276"/>
      <c r="BS140" s="272">
        <v>0</v>
      </c>
      <c r="BT140" s="111">
        <v>0</v>
      </c>
      <c r="BU140" s="111">
        <v>0</v>
      </c>
      <c r="BV140" s="275">
        <v>0</v>
      </c>
      <c r="BX140" s="272">
        <v>0</v>
      </c>
      <c r="BY140" s="111">
        <v>0</v>
      </c>
      <c r="BZ140" s="111">
        <v>0</v>
      </c>
      <c r="CA140" s="275">
        <v>0</v>
      </c>
      <c r="CB140" s="276"/>
      <c r="CC140" s="272">
        <v>0</v>
      </c>
      <c r="CD140" s="111">
        <v>0</v>
      </c>
      <c r="CE140" s="111">
        <v>0</v>
      </c>
      <c r="CF140" s="275">
        <v>0</v>
      </c>
      <c r="CH140" s="272">
        <v>3000</v>
      </c>
      <c r="CI140" s="111">
        <v>3000</v>
      </c>
      <c r="CJ140" s="111">
        <v>0</v>
      </c>
      <c r="CK140" s="275" t="s">
        <v>362</v>
      </c>
      <c r="CL140" s="276"/>
      <c r="CM140" s="272">
        <v>2337</v>
      </c>
      <c r="CN140" s="111">
        <v>3000</v>
      </c>
      <c r="CO140" s="111">
        <v>663</v>
      </c>
      <c r="CP140" s="275">
        <v>0.28369704749679076</v>
      </c>
      <c r="CR140" s="272">
        <v>0</v>
      </c>
      <c r="CS140" s="111">
        <v>0</v>
      </c>
      <c r="CT140" s="111">
        <v>0</v>
      </c>
      <c r="CU140" s="275">
        <v>0</v>
      </c>
      <c r="CV140" s="276"/>
      <c r="CW140" s="272">
        <v>0</v>
      </c>
      <c r="CX140" s="111">
        <v>0</v>
      </c>
      <c r="CY140" s="111">
        <v>0</v>
      </c>
      <c r="CZ140" s="275">
        <v>0</v>
      </c>
      <c r="DB140" s="272">
        <v>0</v>
      </c>
      <c r="DC140" s="111">
        <v>0</v>
      </c>
      <c r="DD140" s="111">
        <v>0</v>
      </c>
      <c r="DE140" s="275">
        <v>0</v>
      </c>
      <c r="DF140" s="276"/>
      <c r="DG140" s="272">
        <v>0</v>
      </c>
      <c r="DH140" s="111">
        <v>0</v>
      </c>
      <c r="DI140" s="111">
        <v>0</v>
      </c>
      <c r="DJ140" s="275">
        <v>0</v>
      </c>
      <c r="DL140" s="272">
        <v>0</v>
      </c>
      <c r="DM140" s="111">
        <v>0</v>
      </c>
      <c r="DN140" s="111">
        <v>0</v>
      </c>
      <c r="DO140" s="275">
        <v>0</v>
      </c>
      <c r="DP140" s="276"/>
      <c r="DQ140" s="272">
        <v>0</v>
      </c>
      <c r="DR140" s="111">
        <v>0</v>
      </c>
      <c r="DS140" s="111">
        <v>0</v>
      </c>
      <c r="DT140" s="275">
        <v>0</v>
      </c>
      <c r="DV140" s="272">
        <v>0</v>
      </c>
      <c r="DW140" s="111">
        <v>0</v>
      </c>
      <c r="DX140" s="111">
        <v>0</v>
      </c>
      <c r="DY140" s="275">
        <v>0</v>
      </c>
      <c r="DZ140" s="276"/>
      <c r="EA140" s="272">
        <v>0</v>
      </c>
      <c r="EB140" s="111">
        <v>0</v>
      </c>
      <c r="EC140" s="111">
        <v>0</v>
      </c>
      <c r="ED140" s="275">
        <v>0</v>
      </c>
      <c r="EF140" s="272">
        <v>0</v>
      </c>
      <c r="EG140" s="111">
        <v>0</v>
      </c>
      <c r="EH140" s="111">
        <v>0</v>
      </c>
      <c r="EI140" s="275">
        <v>0</v>
      </c>
      <c r="EJ140" s="276"/>
      <c r="EK140" s="272">
        <v>0</v>
      </c>
      <c r="EL140" s="111">
        <v>0</v>
      </c>
      <c r="EM140" s="111">
        <v>0</v>
      </c>
      <c r="EN140" s="275">
        <v>0</v>
      </c>
      <c r="EP140" s="272">
        <v>0</v>
      </c>
      <c r="EQ140" s="111">
        <v>0</v>
      </c>
      <c r="ER140" s="111">
        <v>0</v>
      </c>
      <c r="ES140" s="275">
        <v>0</v>
      </c>
      <c r="ET140" s="276"/>
      <c r="EU140" s="272">
        <v>0</v>
      </c>
      <c r="EV140" s="111">
        <v>0</v>
      </c>
      <c r="EW140" s="111">
        <v>0</v>
      </c>
      <c r="EX140" s="275">
        <v>0</v>
      </c>
      <c r="EZ140" s="272">
        <v>0</v>
      </c>
      <c r="FA140" s="111">
        <v>0</v>
      </c>
      <c r="FB140" s="111">
        <v>0</v>
      </c>
      <c r="FC140" s="275">
        <v>0</v>
      </c>
      <c r="FD140" s="276"/>
      <c r="FE140" s="272">
        <v>0</v>
      </c>
      <c r="FF140" s="111">
        <v>0</v>
      </c>
      <c r="FG140" s="111">
        <v>0</v>
      </c>
      <c r="FH140" s="275">
        <v>0</v>
      </c>
    </row>
    <row r="141" spans="1:164" s="56" customFormat="1" outlineLevel="1">
      <c r="A141" s="119">
        <v>59350</v>
      </c>
      <c r="B141" s="74">
        <v>59350</v>
      </c>
      <c r="C141" s="68"/>
      <c r="D141" s="56" t="s">
        <v>44</v>
      </c>
      <c r="F141" s="286">
        <v>424160</v>
      </c>
      <c r="G141" s="343">
        <v>420992</v>
      </c>
      <c r="H141" s="111">
        <v>-3168</v>
      </c>
      <c r="I141" s="275">
        <v>-7.4688796680497929E-3</v>
      </c>
      <c r="J141" s="276"/>
      <c r="K141" s="274">
        <v>385496</v>
      </c>
      <c r="L141" s="211">
        <v>420992</v>
      </c>
      <c r="M141" s="111">
        <v>35496</v>
      </c>
      <c r="N141" s="275">
        <v>9.2078776433477907E-2</v>
      </c>
      <c r="O141" s="273"/>
      <c r="P141" s="272">
        <v>27016</v>
      </c>
      <c r="Q141" s="111">
        <v>27016</v>
      </c>
      <c r="R141" s="111">
        <v>0</v>
      </c>
      <c r="S141" s="275" t="s">
        <v>362</v>
      </c>
      <c r="T141" s="276"/>
      <c r="U141" s="272">
        <v>24551.22</v>
      </c>
      <c r="V141" s="111">
        <v>27016</v>
      </c>
      <c r="W141" s="111">
        <v>2464.7799999999988</v>
      </c>
      <c r="X141" s="275">
        <v>0.10039338167308992</v>
      </c>
      <c r="Z141" s="272">
        <v>30184</v>
      </c>
      <c r="AA141" s="111">
        <v>30184</v>
      </c>
      <c r="AB141" s="111">
        <v>0</v>
      </c>
      <c r="AC141" s="275" t="s">
        <v>362</v>
      </c>
      <c r="AD141" s="276"/>
      <c r="AE141" s="272">
        <v>20310.309999999998</v>
      </c>
      <c r="AF141" s="111">
        <v>30184</v>
      </c>
      <c r="AG141" s="111">
        <v>9873.6900000000023</v>
      </c>
      <c r="AH141" s="275">
        <v>0.4861417674077847</v>
      </c>
      <c r="AJ141" s="272">
        <v>0</v>
      </c>
      <c r="AK141" s="111">
        <v>5824</v>
      </c>
      <c r="AL141" s="111">
        <v>5824</v>
      </c>
      <c r="AM141" s="275" t="s">
        <v>363</v>
      </c>
      <c r="AN141" s="276"/>
      <c r="AO141" s="272">
        <v>0</v>
      </c>
      <c r="AP141" s="111">
        <v>5824</v>
      </c>
      <c r="AQ141" s="111">
        <v>5824</v>
      </c>
      <c r="AR141" s="275" t="s">
        <v>363</v>
      </c>
      <c r="AT141" s="272">
        <v>28600</v>
      </c>
      <c r="AU141" s="111">
        <v>28600</v>
      </c>
      <c r="AV141" s="111">
        <v>0</v>
      </c>
      <c r="AW141" s="275" t="s">
        <v>362</v>
      </c>
      <c r="AX141" s="276"/>
      <c r="AY141" s="272">
        <v>27527.87</v>
      </c>
      <c r="AZ141" s="111">
        <v>28600</v>
      </c>
      <c r="BA141" s="111">
        <v>1072.130000000001</v>
      </c>
      <c r="BB141" s="275">
        <v>3.8947074364998127E-2</v>
      </c>
      <c r="BD141" s="272">
        <v>244680</v>
      </c>
      <c r="BE141" s="111">
        <v>251016</v>
      </c>
      <c r="BF141" s="111">
        <v>6336</v>
      </c>
      <c r="BG141" s="275">
        <v>2.5895046591466405E-2</v>
      </c>
      <c r="BH141" s="276"/>
      <c r="BI141" s="272">
        <v>236027.82</v>
      </c>
      <c r="BJ141" s="111">
        <v>251016</v>
      </c>
      <c r="BK141" s="111">
        <v>14988.179999999993</v>
      </c>
      <c r="BL141" s="275">
        <v>6.350175161555105E-2</v>
      </c>
      <c r="BN141" s="272">
        <v>15888</v>
      </c>
      <c r="BO141" s="111">
        <v>15888</v>
      </c>
      <c r="BP141" s="111">
        <v>0</v>
      </c>
      <c r="BQ141" s="275" t="s">
        <v>362</v>
      </c>
      <c r="BR141" s="276"/>
      <c r="BS141" s="272">
        <v>10026.07</v>
      </c>
      <c r="BT141" s="111">
        <v>15888</v>
      </c>
      <c r="BU141" s="111">
        <v>5861.93</v>
      </c>
      <c r="BV141" s="275">
        <v>0.58466876852046723</v>
      </c>
      <c r="BX141" s="272">
        <v>15884</v>
      </c>
      <c r="BY141" s="111">
        <v>15884</v>
      </c>
      <c r="BZ141" s="111">
        <v>0</v>
      </c>
      <c r="CA141" s="275" t="s">
        <v>362</v>
      </c>
      <c r="CB141" s="276"/>
      <c r="CC141" s="272">
        <v>16098.53</v>
      </c>
      <c r="CD141" s="111">
        <v>15884</v>
      </c>
      <c r="CE141" s="111">
        <v>-214.53000000000065</v>
      </c>
      <c r="CF141" s="275">
        <v>-1.332606144784652E-2</v>
      </c>
      <c r="CH141" s="272">
        <v>12716</v>
      </c>
      <c r="CI141" s="111">
        <v>12716</v>
      </c>
      <c r="CJ141" s="111">
        <v>0</v>
      </c>
      <c r="CK141" s="275" t="s">
        <v>362</v>
      </c>
      <c r="CL141" s="276"/>
      <c r="CM141" s="272">
        <v>9371.619999999999</v>
      </c>
      <c r="CN141" s="111">
        <v>12716</v>
      </c>
      <c r="CO141" s="111">
        <v>3344.380000000001</v>
      </c>
      <c r="CP141" s="275">
        <v>0.35686252750324932</v>
      </c>
      <c r="CR141" s="272">
        <v>22220</v>
      </c>
      <c r="CS141" s="111">
        <v>22220</v>
      </c>
      <c r="CT141" s="111">
        <v>0</v>
      </c>
      <c r="CU141" s="275" t="s">
        <v>362</v>
      </c>
      <c r="CV141" s="276"/>
      <c r="CW141" s="272">
        <v>16223.36</v>
      </c>
      <c r="CX141" s="111">
        <v>22220</v>
      </c>
      <c r="CY141" s="111">
        <v>5996.6399999999994</v>
      </c>
      <c r="CZ141" s="275">
        <v>0.36962996567911943</v>
      </c>
      <c r="DB141" s="272">
        <v>17468</v>
      </c>
      <c r="DC141" s="111">
        <v>1940</v>
      </c>
      <c r="DD141" s="111">
        <v>-15528</v>
      </c>
      <c r="DE141" s="275">
        <v>-0.88893977558964965</v>
      </c>
      <c r="DF141" s="276"/>
      <c r="DG141" s="272">
        <v>16144.2</v>
      </c>
      <c r="DH141" s="111">
        <v>1940</v>
      </c>
      <c r="DI141" s="111">
        <v>-14204.2</v>
      </c>
      <c r="DJ141" s="275">
        <v>-0.87983300504205841</v>
      </c>
      <c r="DL141" s="272">
        <v>0</v>
      </c>
      <c r="DM141" s="111">
        <v>9704</v>
      </c>
      <c r="DN141" s="111">
        <v>9704</v>
      </c>
      <c r="DO141" s="275" t="s">
        <v>363</v>
      </c>
      <c r="DP141" s="276"/>
      <c r="DQ141" s="272">
        <v>0</v>
      </c>
      <c r="DR141" s="111">
        <v>9704</v>
      </c>
      <c r="DS141" s="111">
        <v>9704</v>
      </c>
      <c r="DT141" s="275" t="s">
        <v>363</v>
      </c>
      <c r="DV141" s="272">
        <v>4752</v>
      </c>
      <c r="DW141" s="111">
        <v>0</v>
      </c>
      <c r="DX141" s="111">
        <v>-4752</v>
      </c>
      <c r="DY141" s="275">
        <v>-1</v>
      </c>
      <c r="DZ141" s="276"/>
      <c r="EA141" s="272">
        <v>4107</v>
      </c>
      <c r="EB141" s="111">
        <v>0</v>
      </c>
      <c r="EC141" s="111">
        <v>-4107</v>
      </c>
      <c r="ED141" s="275">
        <v>-1</v>
      </c>
      <c r="EF141" s="272">
        <v>4752</v>
      </c>
      <c r="EG141" s="111">
        <v>0</v>
      </c>
      <c r="EH141" s="111">
        <v>-4752</v>
      </c>
      <c r="EI141" s="275">
        <v>-1</v>
      </c>
      <c r="EJ141" s="276"/>
      <c r="EK141" s="272">
        <v>5108</v>
      </c>
      <c r="EL141" s="111">
        <v>0</v>
      </c>
      <c r="EM141" s="111">
        <v>-5108</v>
      </c>
      <c r="EN141" s="275">
        <v>-1</v>
      </c>
      <c r="EP141" s="272">
        <v>0</v>
      </c>
      <c r="EQ141" s="111">
        <v>0</v>
      </c>
      <c r="ER141" s="111">
        <v>0</v>
      </c>
      <c r="ES141" s="275">
        <v>0</v>
      </c>
      <c r="ET141" s="276"/>
      <c r="EU141" s="272">
        <v>0</v>
      </c>
      <c r="EV141" s="111">
        <v>0</v>
      </c>
      <c r="EW141" s="111">
        <v>0</v>
      </c>
      <c r="EX141" s="275">
        <v>0</v>
      </c>
      <c r="EZ141" s="272">
        <v>0</v>
      </c>
      <c r="FA141" s="111">
        <v>0</v>
      </c>
      <c r="FB141" s="111">
        <v>0</v>
      </c>
      <c r="FC141" s="275">
        <v>0</v>
      </c>
      <c r="FD141" s="276"/>
      <c r="FE141" s="272">
        <v>0</v>
      </c>
      <c r="FF141" s="111">
        <v>0</v>
      </c>
      <c r="FG141" s="111">
        <v>0</v>
      </c>
      <c r="FH141" s="275">
        <v>0</v>
      </c>
    </row>
    <row r="142" spans="1:164" s="56" customFormat="1">
      <c r="A142" s="67"/>
      <c r="B142" s="67"/>
      <c r="C142" s="112" t="s">
        <v>45</v>
      </c>
      <c r="D142" s="58"/>
      <c r="E142" s="58"/>
      <c r="F142" s="277">
        <v>9147483.0600000005</v>
      </c>
      <c r="G142" s="194">
        <v>9672225.4699999988</v>
      </c>
      <c r="H142" s="113">
        <v>524742.40999999992</v>
      </c>
      <c r="I142" s="306">
        <v>5.7364676879762364E-2</v>
      </c>
      <c r="J142" s="276"/>
      <c r="K142" s="337">
        <v>7836925.0999999996</v>
      </c>
      <c r="L142" s="338">
        <v>9672225.4699999988</v>
      </c>
      <c r="M142" s="113">
        <v>1835300.3699999999</v>
      </c>
      <c r="N142" s="306">
        <v>0.23418628436298314</v>
      </c>
      <c r="O142" s="75"/>
      <c r="P142" s="277">
        <v>2064540.7</v>
      </c>
      <c r="Q142" s="113">
        <v>1285034</v>
      </c>
      <c r="R142" s="113">
        <v>-779506.7</v>
      </c>
      <c r="S142" s="306">
        <v>-0.37756906415068492</v>
      </c>
      <c r="T142" s="276"/>
      <c r="U142" s="277">
        <v>1464728.6199999996</v>
      </c>
      <c r="V142" s="113">
        <v>1285034</v>
      </c>
      <c r="W142" s="113">
        <v>-179694.61999999997</v>
      </c>
      <c r="X142" s="306">
        <v>-0.12268116943055295</v>
      </c>
      <c r="Z142" s="277">
        <v>1252113.2</v>
      </c>
      <c r="AA142" s="113">
        <v>1362712.52</v>
      </c>
      <c r="AB142" s="113">
        <v>110599.31999999998</v>
      </c>
      <c r="AC142" s="306">
        <v>8.8330128617763945E-2</v>
      </c>
      <c r="AD142" s="276"/>
      <c r="AE142" s="277">
        <v>961726.23000000021</v>
      </c>
      <c r="AF142" s="113">
        <v>1362712.52</v>
      </c>
      <c r="AG142" s="113">
        <v>400986.29000000004</v>
      </c>
      <c r="AH142" s="306">
        <v>0.41694432104654144</v>
      </c>
      <c r="AJ142" s="277">
        <v>0</v>
      </c>
      <c r="AK142" s="113">
        <v>655179</v>
      </c>
      <c r="AL142" s="113">
        <v>655179</v>
      </c>
      <c r="AM142" s="306" t="s">
        <v>363</v>
      </c>
      <c r="AN142" s="276"/>
      <c r="AO142" s="277">
        <v>0</v>
      </c>
      <c r="AP142" s="113">
        <v>655179</v>
      </c>
      <c r="AQ142" s="113">
        <v>655179</v>
      </c>
      <c r="AR142" s="306" t="s">
        <v>363</v>
      </c>
      <c r="AT142" s="277">
        <v>264955</v>
      </c>
      <c r="AU142" s="113">
        <v>211901</v>
      </c>
      <c r="AV142" s="113">
        <v>-53054</v>
      </c>
      <c r="AW142" s="306">
        <v>-0.2002377762261516</v>
      </c>
      <c r="AX142" s="276"/>
      <c r="AY142" s="277">
        <v>159867.67000000001</v>
      </c>
      <c r="AZ142" s="113">
        <v>211901</v>
      </c>
      <c r="BA142" s="113">
        <v>52033.33</v>
      </c>
      <c r="BB142" s="306">
        <v>0.32547750273710752</v>
      </c>
      <c r="BD142" s="277">
        <v>2607712.04</v>
      </c>
      <c r="BE142" s="113">
        <v>3206228.27</v>
      </c>
      <c r="BF142" s="113">
        <v>598516.23</v>
      </c>
      <c r="BG142" s="306">
        <v>0.22951776147798894</v>
      </c>
      <c r="BH142" s="276"/>
      <c r="BI142" s="277">
        <v>2816802.370000001</v>
      </c>
      <c r="BJ142" s="113">
        <v>3206228.27</v>
      </c>
      <c r="BK142" s="113">
        <v>389425.89999999997</v>
      </c>
      <c r="BL142" s="306">
        <v>0.13825105522046258</v>
      </c>
      <c r="BN142" s="277">
        <v>37516</v>
      </c>
      <c r="BO142" s="113">
        <v>38007</v>
      </c>
      <c r="BP142" s="113">
        <v>491</v>
      </c>
      <c r="BQ142" s="306">
        <v>1.3087749226996482E-2</v>
      </c>
      <c r="BR142" s="276"/>
      <c r="BS142" s="277">
        <v>24905.25</v>
      </c>
      <c r="BT142" s="113">
        <v>38007</v>
      </c>
      <c r="BU142" s="113">
        <v>13101.75</v>
      </c>
      <c r="BV142" s="306">
        <v>0.52606378173276713</v>
      </c>
      <c r="BX142" s="277">
        <v>215917.08000000002</v>
      </c>
      <c r="BY142" s="113">
        <v>320048</v>
      </c>
      <c r="BZ142" s="113">
        <v>104130.92</v>
      </c>
      <c r="CA142" s="306">
        <v>0.48227273173571999</v>
      </c>
      <c r="CB142" s="276"/>
      <c r="CC142" s="277">
        <v>121326.64</v>
      </c>
      <c r="CD142" s="113">
        <v>320048</v>
      </c>
      <c r="CE142" s="113">
        <v>198721.36000000002</v>
      </c>
      <c r="CF142" s="306">
        <v>1.6379037612844138</v>
      </c>
      <c r="CH142" s="277">
        <v>404163.04000000004</v>
      </c>
      <c r="CI142" s="113">
        <v>464291.68000000005</v>
      </c>
      <c r="CJ142" s="113">
        <v>60128.640000000014</v>
      </c>
      <c r="CK142" s="306">
        <v>0.14877322775481897</v>
      </c>
      <c r="CL142" s="276"/>
      <c r="CM142" s="277">
        <v>449128.43</v>
      </c>
      <c r="CN142" s="113">
        <v>464291.68000000005</v>
      </c>
      <c r="CO142" s="113">
        <v>15163.250000000007</v>
      </c>
      <c r="CP142" s="306">
        <v>3.3761501136768401E-2</v>
      </c>
      <c r="CR142" s="277">
        <v>338077</v>
      </c>
      <c r="CS142" s="113">
        <v>342359</v>
      </c>
      <c r="CT142" s="113">
        <v>4282</v>
      </c>
      <c r="CU142" s="306">
        <v>1.2665753659669246E-2</v>
      </c>
      <c r="CV142" s="276"/>
      <c r="CW142" s="277">
        <v>265471.66000000003</v>
      </c>
      <c r="CX142" s="113">
        <v>342359</v>
      </c>
      <c r="CY142" s="113">
        <v>76887.34</v>
      </c>
      <c r="CZ142" s="306">
        <v>0.28962541613669796</v>
      </c>
      <c r="DB142" s="277">
        <v>1692010</v>
      </c>
      <c r="DC142" s="113">
        <v>797842</v>
      </c>
      <c r="DD142" s="113">
        <v>-894168</v>
      </c>
      <c r="DE142" s="306">
        <v>-0.52846496179100599</v>
      </c>
      <c r="DF142" s="276"/>
      <c r="DG142" s="277">
        <v>1486775.96</v>
      </c>
      <c r="DH142" s="113">
        <v>797842</v>
      </c>
      <c r="DI142" s="113">
        <v>-688933.96</v>
      </c>
      <c r="DJ142" s="306">
        <v>-0.46337442798039319</v>
      </c>
      <c r="DL142" s="277">
        <v>0</v>
      </c>
      <c r="DM142" s="113">
        <v>881263</v>
      </c>
      <c r="DN142" s="113">
        <v>881263</v>
      </c>
      <c r="DO142" s="306" t="s">
        <v>363</v>
      </c>
      <c r="DP142" s="276"/>
      <c r="DQ142" s="277">
        <v>0</v>
      </c>
      <c r="DR142" s="113">
        <v>881263</v>
      </c>
      <c r="DS142" s="113">
        <v>881263</v>
      </c>
      <c r="DT142" s="306" t="s">
        <v>363</v>
      </c>
      <c r="DV142" s="277">
        <v>33812</v>
      </c>
      <c r="DW142" s="113">
        <v>0</v>
      </c>
      <c r="DX142" s="113">
        <v>-33812</v>
      </c>
      <c r="DY142" s="306">
        <v>-1</v>
      </c>
      <c r="DZ142" s="276"/>
      <c r="EA142" s="277">
        <v>15206.74</v>
      </c>
      <c r="EB142" s="113">
        <v>0</v>
      </c>
      <c r="EC142" s="113">
        <v>-15206.74</v>
      </c>
      <c r="ED142" s="306">
        <v>-1</v>
      </c>
      <c r="EF142" s="277">
        <v>70167</v>
      </c>
      <c r="EG142" s="113">
        <v>60615</v>
      </c>
      <c r="EH142" s="113">
        <v>-9552</v>
      </c>
      <c r="EI142" s="306">
        <v>-0.13613236991748257</v>
      </c>
      <c r="EJ142" s="276"/>
      <c r="EK142" s="277">
        <v>29486.53</v>
      </c>
      <c r="EL142" s="113">
        <v>60615</v>
      </c>
      <c r="EM142" s="113">
        <v>31128.47</v>
      </c>
      <c r="EN142" s="306">
        <v>1.0556844091183331</v>
      </c>
      <c r="EP142" s="277">
        <v>166500</v>
      </c>
      <c r="EQ142" s="113">
        <v>0</v>
      </c>
      <c r="ER142" s="113">
        <v>-166500</v>
      </c>
      <c r="ES142" s="306">
        <v>-1</v>
      </c>
      <c r="ET142" s="276"/>
      <c r="EU142" s="277">
        <v>41499</v>
      </c>
      <c r="EV142" s="113">
        <v>0</v>
      </c>
      <c r="EW142" s="113">
        <v>-41499</v>
      </c>
      <c r="EX142" s="306">
        <v>-1</v>
      </c>
      <c r="EZ142" s="277">
        <v>0</v>
      </c>
      <c r="FA142" s="113">
        <v>46745</v>
      </c>
      <c r="FB142" s="113">
        <v>46745</v>
      </c>
      <c r="FC142" s="306" t="s">
        <v>363</v>
      </c>
      <c r="FD142" s="276"/>
      <c r="FE142" s="277">
        <v>0</v>
      </c>
      <c r="FF142" s="113">
        <v>46745</v>
      </c>
      <c r="FG142" s="113">
        <v>46745</v>
      </c>
      <c r="FH142" s="306" t="s">
        <v>363</v>
      </c>
    </row>
    <row r="143" spans="1:164" s="56" customFormat="1">
      <c r="A143" s="67"/>
      <c r="B143" s="67"/>
      <c r="C143" s="114"/>
      <c r="D143" s="60"/>
      <c r="E143" s="60"/>
      <c r="F143" s="350"/>
      <c r="G143" s="351"/>
      <c r="H143" s="302"/>
      <c r="I143" s="275"/>
      <c r="J143" s="276"/>
      <c r="K143" s="301"/>
      <c r="L143" s="111"/>
      <c r="M143" s="302"/>
      <c r="N143" s="275"/>
      <c r="O143" s="60"/>
      <c r="P143" s="301"/>
      <c r="Q143" s="111"/>
      <c r="R143" s="111"/>
      <c r="S143" s="275"/>
      <c r="T143" s="276"/>
      <c r="U143" s="301"/>
      <c r="V143" s="111"/>
      <c r="W143" s="111"/>
      <c r="X143" s="275"/>
      <c r="Z143" s="301"/>
      <c r="AA143" s="111"/>
      <c r="AB143" s="111"/>
      <c r="AC143" s="275"/>
      <c r="AD143" s="276"/>
      <c r="AE143" s="301"/>
      <c r="AF143" s="111"/>
      <c r="AG143" s="111"/>
      <c r="AH143" s="275"/>
      <c r="AJ143" s="301"/>
      <c r="AK143" s="111"/>
      <c r="AL143" s="111"/>
      <c r="AM143" s="275"/>
      <c r="AN143" s="276"/>
      <c r="AO143" s="301"/>
      <c r="AP143" s="111"/>
      <c r="AQ143" s="111"/>
      <c r="AR143" s="275"/>
      <c r="AT143" s="301"/>
      <c r="AU143" s="111"/>
      <c r="AV143" s="111"/>
      <c r="AW143" s="275"/>
      <c r="AX143" s="276"/>
      <c r="AY143" s="301"/>
      <c r="AZ143" s="111"/>
      <c r="BA143" s="111"/>
      <c r="BB143" s="275"/>
      <c r="BD143" s="301"/>
      <c r="BE143" s="111"/>
      <c r="BF143" s="111"/>
      <c r="BG143" s="275"/>
      <c r="BH143" s="276"/>
      <c r="BI143" s="301"/>
      <c r="BJ143" s="111"/>
      <c r="BK143" s="111"/>
      <c r="BL143" s="275"/>
      <c r="BN143" s="301"/>
      <c r="BO143" s="111"/>
      <c r="BP143" s="111"/>
      <c r="BQ143" s="275"/>
      <c r="BR143" s="276"/>
      <c r="BS143" s="301"/>
      <c r="BT143" s="111"/>
      <c r="BU143" s="111"/>
      <c r="BV143" s="275"/>
      <c r="BX143" s="301"/>
      <c r="BY143" s="111"/>
      <c r="BZ143" s="111"/>
      <c r="CA143" s="275"/>
      <c r="CB143" s="276"/>
      <c r="CC143" s="301"/>
      <c r="CD143" s="111"/>
      <c r="CE143" s="111"/>
      <c r="CF143" s="275"/>
      <c r="CH143" s="301"/>
      <c r="CI143" s="111"/>
      <c r="CJ143" s="111"/>
      <c r="CK143" s="275"/>
      <c r="CL143" s="276"/>
      <c r="CM143" s="301"/>
      <c r="CN143" s="111"/>
      <c r="CO143" s="111"/>
      <c r="CP143" s="275"/>
      <c r="CR143" s="301"/>
      <c r="CS143" s="111"/>
      <c r="CT143" s="111"/>
      <c r="CU143" s="275"/>
      <c r="CV143" s="276"/>
      <c r="CW143" s="301"/>
      <c r="CX143" s="111"/>
      <c r="CY143" s="111"/>
      <c r="CZ143" s="275"/>
      <c r="DB143" s="301"/>
      <c r="DC143" s="111"/>
      <c r="DD143" s="111"/>
      <c r="DE143" s="275"/>
      <c r="DF143" s="276"/>
      <c r="DG143" s="301"/>
      <c r="DH143" s="111"/>
      <c r="DI143" s="111"/>
      <c r="DJ143" s="275"/>
      <c r="DL143" s="301"/>
      <c r="DM143" s="111"/>
      <c r="DN143" s="111"/>
      <c r="DO143" s="275"/>
      <c r="DP143" s="276"/>
      <c r="DQ143" s="301"/>
      <c r="DR143" s="111"/>
      <c r="DS143" s="111"/>
      <c r="DT143" s="275"/>
      <c r="DV143" s="301"/>
      <c r="DW143" s="111"/>
      <c r="DX143" s="111"/>
      <c r="DY143" s="275"/>
      <c r="DZ143" s="276"/>
      <c r="EA143" s="301"/>
      <c r="EB143" s="111"/>
      <c r="EC143" s="111"/>
      <c r="ED143" s="275"/>
      <c r="EF143" s="301"/>
      <c r="EG143" s="111"/>
      <c r="EH143" s="111"/>
      <c r="EI143" s="275"/>
      <c r="EJ143" s="276"/>
      <c r="EK143" s="301"/>
      <c r="EL143" s="111"/>
      <c r="EM143" s="111"/>
      <c r="EN143" s="275"/>
      <c r="EP143" s="301"/>
      <c r="EQ143" s="111"/>
      <c r="ER143" s="111"/>
      <c r="ES143" s="275"/>
      <c r="ET143" s="276"/>
      <c r="EU143" s="301"/>
      <c r="EV143" s="111"/>
      <c r="EW143" s="111"/>
      <c r="EX143" s="275"/>
      <c r="EZ143" s="301"/>
      <c r="FA143" s="111"/>
      <c r="FB143" s="111"/>
      <c r="FC143" s="275"/>
      <c r="FD143" s="276"/>
      <c r="FE143" s="301"/>
      <c r="FF143" s="111"/>
      <c r="FG143" s="111"/>
      <c r="FH143" s="275"/>
    </row>
    <row r="144" spans="1:164" s="56" customFormat="1" outlineLevel="1">
      <c r="A144" s="67"/>
      <c r="B144" s="67"/>
      <c r="C144" s="68" t="s">
        <v>125</v>
      </c>
      <c r="F144" s="299"/>
      <c r="G144" s="118"/>
      <c r="H144" s="118"/>
      <c r="I144" s="308"/>
      <c r="J144" s="276"/>
      <c r="K144" s="299"/>
      <c r="L144" s="118"/>
      <c r="M144" s="118"/>
      <c r="N144" s="308"/>
      <c r="O144" s="118"/>
      <c r="P144" s="299"/>
      <c r="Q144" s="118"/>
      <c r="R144" s="111"/>
      <c r="S144" s="309"/>
      <c r="T144" s="276"/>
      <c r="U144" s="301"/>
      <c r="V144" s="118"/>
      <c r="W144" s="111"/>
      <c r="X144" s="309"/>
      <c r="Y144" s="111"/>
      <c r="Z144" s="299"/>
      <c r="AA144" s="118"/>
      <c r="AB144" s="71"/>
      <c r="AC144" s="275"/>
      <c r="AD144" s="276"/>
      <c r="AE144" s="301"/>
      <c r="AF144" s="118"/>
      <c r="AG144" s="71"/>
      <c r="AH144" s="275"/>
      <c r="AJ144" s="299"/>
      <c r="AK144" s="118"/>
      <c r="AL144" s="71"/>
      <c r="AM144" s="275"/>
      <c r="AN144" s="276"/>
      <c r="AO144" s="301"/>
      <c r="AP144" s="118"/>
      <c r="AQ144" s="111"/>
      <c r="AR144" s="275"/>
      <c r="AT144" s="299"/>
      <c r="AU144" s="118"/>
      <c r="AV144" s="71"/>
      <c r="AW144" s="275"/>
      <c r="AX144" s="276"/>
      <c r="AY144" s="301"/>
      <c r="AZ144" s="118"/>
      <c r="BA144" s="111"/>
      <c r="BB144" s="275"/>
      <c r="BD144" s="299"/>
      <c r="BE144" s="118"/>
      <c r="BF144" s="71"/>
      <c r="BG144" s="275"/>
      <c r="BH144" s="276"/>
      <c r="BI144" s="301"/>
      <c r="BJ144" s="118"/>
      <c r="BK144" s="111"/>
      <c r="BL144" s="275"/>
      <c r="BN144" s="299"/>
      <c r="BO144" s="118"/>
      <c r="BP144" s="71"/>
      <c r="BQ144" s="275"/>
      <c r="BR144" s="276"/>
      <c r="BS144" s="301"/>
      <c r="BT144" s="118"/>
      <c r="BU144" s="111"/>
      <c r="BV144" s="275"/>
      <c r="BX144" s="299"/>
      <c r="BY144" s="118"/>
      <c r="BZ144" s="71"/>
      <c r="CA144" s="275"/>
      <c r="CB144" s="276"/>
      <c r="CC144" s="301"/>
      <c r="CD144" s="118"/>
      <c r="CE144" s="111"/>
      <c r="CF144" s="275"/>
      <c r="CH144" s="299"/>
      <c r="CI144" s="118"/>
      <c r="CJ144" s="71"/>
      <c r="CK144" s="275"/>
      <c r="CL144" s="276"/>
      <c r="CM144" s="301"/>
      <c r="CN144" s="118"/>
      <c r="CO144" s="111"/>
      <c r="CP144" s="275"/>
      <c r="CR144" s="299"/>
      <c r="CS144" s="118"/>
      <c r="CT144" s="71"/>
      <c r="CU144" s="275"/>
      <c r="CV144" s="276"/>
      <c r="CW144" s="301"/>
      <c r="CX144" s="118"/>
      <c r="CY144" s="111"/>
      <c r="CZ144" s="275"/>
      <c r="DB144" s="299"/>
      <c r="DC144" s="118"/>
      <c r="DD144" s="71"/>
      <c r="DE144" s="275"/>
      <c r="DF144" s="276"/>
      <c r="DG144" s="301"/>
      <c r="DH144" s="118"/>
      <c r="DI144" s="111"/>
      <c r="DJ144" s="275"/>
      <c r="DL144" s="299"/>
      <c r="DM144" s="118"/>
      <c r="DN144" s="71"/>
      <c r="DO144" s="275"/>
      <c r="DP144" s="276"/>
      <c r="DQ144" s="301"/>
      <c r="DR144" s="118"/>
      <c r="DS144" s="111"/>
      <c r="DT144" s="275"/>
      <c r="DV144" s="299"/>
      <c r="DW144" s="118"/>
      <c r="DX144" s="71"/>
      <c r="DY144" s="275"/>
      <c r="DZ144" s="276"/>
      <c r="EA144" s="301"/>
      <c r="EB144" s="118"/>
      <c r="EC144" s="111"/>
      <c r="ED144" s="275"/>
      <c r="EF144" s="299"/>
      <c r="EG144" s="118"/>
      <c r="EH144" s="71"/>
      <c r="EI144" s="275"/>
      <c r="EJ144" s="276"/>
      <c r="EK144" s="301"/>
      <c r="EL144" s="118"/>
      <c r="EM144" s="111"/>
      <c r="EN144" s="275"/>
      <c r="EP144" s="299"/>
      <c r="EQ144" s="118"/>
      <c r="ER144" s="71"/>
      <c r="ES144" s="275"/>
      <c r="ET144" s="276"/>
      <c r="EU144" s="301"/>
      <c r="EV144" s="118"/>
      <c r="EW144" s="111"/>
      <c r="EX144" s="275"/>
      <c r="EZ144" s="299"/>
      <c r="FA144" s="118"/>
      <c r="FB144" s="71"/>
      <c r="FC144" s="275"/>
      <c r="FD144" s="276"/>
      <c r="FE144" s="301"/>
      <c r="FF144" s="118"/>
      <c r="FG144" s="111"/>
      <c r="FH144" s="275"/>
    </row>
    <row r="145" spans="1:164" s="56" customFormat="1" outlineLevel="1">
      <c r="A145" s="119">
        <v>53350</v>
      </c>
      <c r="B145" s="74">
        <v>53350</v>
      </c>
      <c r="C145" s="68"/>
      <c r="D145" s="56" t="s">
        <v>239</v>
      </c>
      <c r="F145" s="274">
        <v>2365740</v>
      </c>
      <c r="G145" s="211">
        <v>2365740</v>
      </c>
      <c r="H145" s="111">
        <v>0</v>
      </c>
      <c r="I145" s="275" t="s">
        <v>362</v>
      </c>
      <c r="J145" s="276"/>
      <c r="K145" s="274">
        <v>1736835.76</v>
      </c>
      <c r="L145" s="211">
        <v>2365740</v>
      </c>
      <c r="M145" s="111">
        <v>628904.24</v>
      </c>
      <c r="N145" s="275">
        <v>0.36209770346967063</v>
      </c>
      <c r="O145" s="75"/>
      <c r="P145" s="272">
        <v>0</v>
      </c>
      <c r="Q145" s="111">
        <v>0</v>
      </c>
      <c r="R145" s="111">
        <v>0</v>
      </c>
      <c r="S145" s="275">
        <v>0</v>
      </c>
      <c r="T145" s="276"/>
      <c r="U145" s="272">
        <v>0</v>
      </c>
      <c r="V145" s="111">
        <v>0</v>
      </c>
      <c r="W145" s="111">
        <v>0</v>
      </c>
      <c r="X145" s="275">
        <v>0</v>
      </c>
      <c r="Z145" s="272">
        <v>2365740</v>
      </c>
      <c r="AA145" s="111">
        <v>2365740</v>
      </c>
      <c r="AB145" s="111">
        <v>0</v>
      </c>
      <c r="AC145" s="275" t="s">
        <v>362</v>
      </c>
      <c r="AD145" s="276"/>
      <c r="AE145" s="272">
        <v>1736835.76</v>
      </c>
      <c r="AF145" s="111">
        <v>2365740</v>
      </c>
      <c r="AG145" s="111">
        <v>628904.24</v>
      </c>
      <c r="AH145" s="275">
        <v>0.36209770346967063</v>
      </c>
      <c r="AJ145" s="272">
        <v>0</v>
      </c>
      <c r="AK145" s="111">
        <v>0</v>
      </c>
      <c r="AL145" s="111">
        <v>0</v>
      </c>
      <c r="AM145" s="275">
        <v>0</v>
      </c>
      <c r="AN145" s="276"/>
      <c r="AO145" s="272">
        <v>0</v>
      </c>
      <c r="AP145" s="111">
        <v>0</v>
      </c>
      <c r="AQ145" s="111">
        <v>0</v>
      </c>
      <c r="AR145" s="275">
        <v>0</v>
      </c>
      <c r="AT145" s="272">
        <v>0</v>
      </c>
      <c r="AU145" s="111">
        <v>0</v>
      </c>
      <c r="AV145" s="111">
        <v>0</v>
      </c>
      <c r="AW145" s="275">
        <v>0</v>
      </c>
      <c r="AX145" s="276"/>
      <c r="AY145" s="272">
        <v>0</v>
      </c>
      <c r="AZ145" s="111">
        <v>0</v>
      </c>
      <c r="BA145" s="111">
        <v>0</v>
      </c>
      <c r="BB145" s="275">
        <v>0</v>
      </c>
      <c r="BD145" s="272">
        <v>0</v>
      </c>
      <c r="BE145" s="111">
        <v>0</v>
      </c>
      <c r="BF145" s="111">
        <v>0</v>
      </c>
      <c r="BG145" s="275">
        <v>0</v>
      </c>
      <c r="BH145" s="276"/>
      <c r="BI145" s="272">
        <v>0</v>
      </c>
      <c r="BJ145" s="111">
        <v>0</v>
      </c>
      <c r="BK145" s="111">
        <v>0</v>
      </c>
      <c r="BL145" s="275">
        <v>0</v>
      </c>
      <c r="BN145" s="272">
        <v>0</v>
      </c>
      <c r="BO145" s="111">
        <v>0</v>
      </c>
      <c r="BP145" s="111">
        <v>0</v>
      </c>
      <c r="BQ145" s="275">
        <v>0</v>
      </c>
      <c r="BR145" s="276"/>
      <c r="BS145" s="272">
        <v>0</v>
      </c>
      <c r="BT145" s="111">
        <v>0</v>
      </c>
      <c r="BU145" s="111">
        <v>0</v>
      </c>
      <c r="BV145" s="275">
        <v>0</v>
      </c>
      <c r="BX145" s="272">
        <v>0</v>
      </c>
      <c r="BY145" s="111">
        <v>0</v>
      </c>
      <c r="BZ145" s="111">
        <v>0</v>
      </c>
      <c r="CA145" s="275">
        <v>0</v>
      </c>
      <c r="CB145" s="276"/>
      <c r="CC145" s="272">
        <v>0</v>
      </c>
      <c r="CD145" s="111">
        <v>0</v>
      </c>
      <c r="CE145" s="111">
        <v>0</v>
      </c>
      <c r="CF145" s="275">
        <v>0</v>
      </c>
      <c r="CH145" s="272">
        <v>0</v>
      </c>
      <c r="CI145" s="111">
        <v>0</v>
      </c>
      <c r="CJ145" s="111">
        <v>0</v>
      </c>
      <c r="CK145" s="275">
        <v>0</v>
      </c>
      <c r="CL145" s="276"/>
      <c r="CM145" s="272">
        <v>0</v>
      </c>
      <c r="CN145" s="111">
        <v>0</v>
      </c>
      <c r="CO145" s="111">
        <v>0</v>
      </c>
      <c r="CP145" s="275">
        <v>0</v>
      </c>
      <c r="CR145" s="272">
        <v>0</v>
      </c>
      <c r="CS145" s="111">
        <v>0</v>
      </c>
      <c r="CT145" s="111">
        <v>0</v>
      </c>
      <c r="CU145" s="275">
        <v>0</v>
      </c>
      <c r="CV145" s="276"/>
      <c r="CW145" s="272">
        <v>0</v>
      </c>
      <c r="CX145" s="111">
        <v>0</v>
      </c>
      <c r="CY145" s="111">
        <v>0</v>
      </c>
      <c r="CZ145" s="275">
        <v>0</v>
      </c>
      <c r="DB145" s="272">
        <v>0</v>
      </c>
      <c r="DC145" s="111">
        <v>0</v>
      </c>
      <c r="DD145" s="111">
        <v>0</v>
      </c>
      <c r="DE145" s="275">
        <v>0</v>
      </c>
      <c r="DF145" s="276"/>
      <c r="DG145" s="272">
        <v>0</v>
      </c>
      <c r="DH145" s="111">
        <v>0</v>
      </c>
      <c r="DI145" s="111">
        <v>0</v>
      </c>
      <c r="DJ145" s="275">
        <v>0</v>
      </c>
      <c r="DL145" s="272">
        <v>0</v>
      </c>
      <c r="DM145" s="111">
        <v>0</v>
      </c>
      <c r="DN145" s="111">
        <v>0</v>
      </c>
      <c r="DO145" s="275">
        <v>0</v>
      </c>
      <c r="DP145" s="276"/>
      <c r="DQ145" s="272">
        <v>0</v>
      </c>
      <c r="DR145" s="111">
        <v>0</v>
      </c>
      <c r="DS145" s="111">
        <v>0</v>
      </c>
      <c r="DT145" s="275">
        <v>0</v>
      </c>
      <c r="DV145" s="272">
        <v>0</v>
      </c>
      <c r="DW145" s="111">
        <v>0</v>
      </c>
      <c r="DX145" s="111">
        <v>0</v>
      </c>
      <c r="DY145" s="275">
        <v>0</v>
      </c>
      <c r="DZ145" s="276"/>
      <c r="EA145" s="272">
        <v>0</v>
      </c>
      <c r="EB145" s="111">
        <v>0</v>
      </c>
      <c r="EC145" s="111">
        <v>0</v>
      </c>
      <c r="ED145" s="275">
        <v>0</v>
      </c>
      <c r="EF145" s="272">
        <v>0</v>
      </c>
      <c r="EG145" s="111">
        <v>0</v>
      </c>
      <c r="EH145" s="111">
        <v>0</v>
      </c>
      <c r="EI145" s="275">
        <v>0</v>
      </c>
      <c r="EJ145" s="276"/>
      <c r="EK145" s="272">
        <v>0</v>
      </c>
      <c r="EL145" s="111">
        <v>0</v>
      </c>
      <c r="EM145" s="111">
        <v>0</v>
      </c>
      <c r="EN145" s="275">
        <v>0</v>
      </c>
      <c r="EP145" s="272">
        <v>0</v>
      </c>
      <c r="EQ145" s="111">
        <v>0</v>
      </c>
      <c r="ER145" s="111">
        <v>0</v>
      </c>
      <c r="ES145" s="275">
        <v>0</v>
      </c>
      <c r="ET145" s="276"/>
      <c r="EU145" s="272">
        <v>0</v>
      </c>
      <c r="EV145" s="111">
        <v>0</v>
      </c>
      <c r="EW145" s="111">
        <v>0</v>
      </c>
      <c r="EX145" s="275">
        <v>0</v>
      </c>
      <c r="EZ145" s="272">
        <v>0</v>
      </c>
      <c r="FA145" s="111">
        <v>0</v>
      </c>
      <c r="FB145" s="111">
        <v>0</v>
      </c>
      <c r="FC145" s="275">
        <v>0</v>
      </c>
      <c r="FD145" s="276"/>
      <c r="FE145" s="272">
        <v>0</v>
      </c>
      <c r="FF145" s="111">
        <v>0</v>
      </c>
      <c r="FG145" s="111">
        <v>0</v>
      </c>
      <c r="FH145" s="275">
        <v>0</v>
      </c>
    </row>
    <row r="146" spans="1:164" s="56" customFormat="1" outlineLevel="1">
      <c r="A146" s="119">
        <v>57850</v>
      </c>
      <c r="B146" s="74">
        <v>57850</v>
      </c>
      <c r="C146" s="68"/>
      <c r="D146" s="56" t="s">
        <v>145</v>
      </c>
      <c r="F146" s="286">
        <v>5646192</v>
      </c>
      <c r="G146" s="343">
        <v>6500000.04</v>
      </c>
      <c r="H146" s="111">
        <v>853808.04</v>
      </c>
      <c r="I146" s="275">
        <v>0.15121838577221605</v>
      </c>
      <c r="J146" s="276"/>
      <c r="K146" s="274">
        <v>6279116.7400000002</v>
      </c>
      <c r="L146" s="211">
        <v>6500000.04</v>
      </c>
      <c r="M146" s="111">
        <v>220883.29999999981</v>
      </c>
      <c r="N146" s="275">
        <v>3.5177447584769671E-2</v>
      </c>
      <c r="O146" s="75"/>
      <c r="P146" s="272">
        <v>0</v>
      </c>
      <c r="Q146" s="111">
        <v>0</v>
      </c>
      <c r="R146" s="111">
        <v>0</v>
      </c>
      <c r="S146" s="275">
        <v>0</v>
      </c>
      <c r="T146" s="276"/>
      <c r="U146" s="272">
        <v>0</v>
      </c>
      <c r="V146" s="111">
        <v>0</v>
      </c>
      <c r="W146" s="111">
        <v>0</v>
      </c>
      <c r="X146" s="275">
        <v>0</v>
      </c>
      <c r="Z146" s="272">
        <v>5646192</v>
      </c>
      <c r="AA146" s="111">
        <v>6500000.04</v>
      </c>
      <c r="AB146" s="111">
        <v>853808.04</v>
      </c>
      <c r="AC146" s="275">
        <v>0.15121838577221605</v>
      </c>
      <c r="AD146" s="276"/>
      <c r="AE146" s="272">
        <v>6279116.7400000002</v>
      </c>
      <c r="AF146" s="111">
        <v>6500000.04</v>
      </c>
      <c r="AG146" s="111">
        <v>220883.29999999981</v>
      </c>
      <c r="AH146" s="275">
        <v>3.5177447584769671E-2</v>
      </c>
      <c r="AJ146" s="272">
        <v>0</v>
      </c>
      <c r="AK146" s="111">
        <v>0</v>
      </c>
      <c r="AL146" s="111">
        <v>0</v>
      </c>
      <c r="AM146" s="275">
        <v>0</v>
      </c>
      <c r="AN146" s="276"/>
      <c r="AO146" s="272">
        <v>0</v>
      </c>
      <c r="AP146" s="111">
        <v>0</v>
      </c>
      <c r="AQ146" s="111">
        <v>0</v>
      </c>
      <c r="AR146" s="275">
        <v>0</v>
      </c>
      <c r="AT146" s="272">
        <v>0</v>
      </c>
      <c r="AU146" s="111">
        <v>0</v>
      </c>
      <c r="AV146" s="111">
        <v>0</v>
      </c>
      <c r="AW146" s="275">
        <v>0</v>
      </c>
      <c r="AX146" s="276"/>
      <c r="AY146" s="272">
        <v>0</v>
      </c>
      <c r="AZ146" s="111">
        <v>0</v>
      </c>
      <c r="BA146" s="111">
        <v>0</v>
      </c>
      <c r="BB146" s="275">
        <v>0</v>
      </c>
      <c r="BD146" s="272">
        <v>0</v>
      </c>
      <c r="BE146" s="111">
        <v>0</v>
      </c>
      <c r="BF146" s="111">
        <v>0</v>
      </c>
      <c r="BG146" s="275">
        <v>0</v>
      </c>
      <c r="BH146" s="276"/>
      <c r="BI146" s="272">
        <v>0</v>
      </c>
      <c r="BJ146" s="111">
        <v>0</v>
      </c>
      <c r="BK146" s="111">
        <v>0</v>
      </c>
      <c r="BL146" s="275">
        <v>0</v>
      </c>
      <c r="BN146" s="272">
        <v>0</v>
      </c>
      <c r="BO146" s="111">
        <v>0</v>
      </c>
      <c r="BP146" s="111">
        <v>0</v>
      </c>
      <c r="BQ146" s="275">
        <v>0</v>
      </c>
      <c r="BR146" s="276"/>
      <c r="BS146" s="272">
        <v>0</v>
      </c>
      <c r="BT146" s="111">
        <v>0</v>
      </c>
      <c r="BU146" s="111">
        <v>0</v>
      </c>
      <c r="BV146" s="275">
        <v>0</v>
      </c>
      <c r="BX146" s="272">
        <v>0</v>
      </c>
      <c r="BY146" s="111">
        <v>0</v>
      </c>
      <c r="BZ146" s="111">
        <v>0</v>
      </c>
      <c r="CA146" s="275">
        <v>0</v>
      </c>
      <c r="CB146" s="276"/>
      <c r="CC146" s="272">
        <v>0</v>
      </c>
      <c r="CD146" s="111">
        <v>0</v>
      </c>
      <c r="CE146" s="111">
        <v>0</v>
      </c>
      <c r="CF146" s="275">
        <v>0</v>
      </c>
      <c r="CH146" s="272">
        <v>0</v>
      </c>
      <c r="CI146" s="111">
        <v>0</v>
      </c>
      <c r="CJ146" s="111">
        <v>0</v>
      </c>
      <c r="CK146" s="275">
        <v>0</v>
      </c>
      <c r="CL146" s="276"/>
      <c r="CM146" s="272">
        <v>0</v>
      </c>
      <c r="CN146" s="111">
        <v>0</v>
      </c>
      <c r="CO146" s="111">
        <v>0</v>
      </c>
      <c r="CP146" s="275">
        <v>0</v>
      </c>
      <c r="CR146" s="272">
        <v>0</v>
      </c>
      <c r="CS146" s="111">
        <v>0</v>
      </c>
      <c r="CT146" s="111">
        <v>0</v>
      </c>
      <c r="CU146" s="275">
        <v>0</v>
      </c>
      <c r="CV146" s="276"/>
      <c r="CW146" s="272">
        <v>0</v>
      </c>
      <c r="CX146" s="111">
        <v>0</v>
      </c>
      <c r="CY146" s="111">
        <v>0</v>
      </c>
      <c r="CZ146" s="275">
        <v>0</v>
      </c>
      <c r="DB146" s="272">
        <v>0</v>
      </c>
      <c r="DC146" s="111">
        <v>0</v>
      </c>
      <c r="DD146" s="111">
        <v>0</v>
      </c>
      <c r="DE146" s="275">
        <v>0</v>
      </c>
      <c r="DF146" s="276"/>
      <c r="DG146" s="272">
        <v>0</v>
      </c>
      <c r="DH146" s="111">
        <v>0</v>
      </c>
      <c r="DI146" s="111">
        <v>0</v>
      </c>
      <c r="DJ146" s="275">
        <v>0</v>
      </c>
      <c r="DL146" s="272">
        <v>0</v>
      </c>
      <c r="DM146" s="111">
        <v>0</v>
      </c>
      <c r="DN146" s="111">
        <v>0</v>
      </c>
      <c r="DO146" s="275">
        <v>0</v>
      </c>
      <c r="DP146" s="276"/>
      <c r="DQ146" s="272">
        <v>0</v>
      </c>
      <c r="DR146" s="111">
        <v>0</v>
      </c>
      <c r="DS146" s="111">
        <v>0</v>
      </c>
      <c r="DT146" s="275">
        <v>0</v>
      </c>
      <c r="DV146" s="272">
        <v>0</v>
      </c>
      <c r="DW146" s="111">
        <v>0</v>
      </c>
      <c r="DX146" s="111">
        <v>0</v>
      </c>
      <c r="DY146" s="275">
        <v>0</v>
      </c>
      <c r="DZ146" s="276"/>
      <c r="EA146" s="272">
        <v>0</v>
      </c>
      <c r="EB146" s="111">
        <v>0</v>
      </c>
      <c r="EC146" s="111">
        <v>0</v>
      </c>
      <c r="ED146" s="275">
        <v>0</v>
      </c>
      <c r="EF146" s="272">
        <v>0</v>
      </c>
      <c r="EG146" s="111">
        <v>0</v>
      </c>
      <c r="EH146" s="111">
        <v>0</v>
      </c>
      <c r="EI146" s="275">
        <v>0</v>
      </c>
      <c r="EJ146" s="276"/>
      <c r="EK146" s="272">
        <v>0</v>
      </c>
      <c r="EL146" s="111">
        <v>0</v>
      </c>
      <c r="EM146" s="111">
        <v>0</v>
      </c>
      <c r="EN146" s="275">
        <v>0</v>
      </c>
      <c r="EP146" s="272">
        <v>0</v>
      </c>
      <c r="EQ146" s="111">
        <v>0</v>
      </c>
      <c r="ER146" s="111">
        <v>0</v>
      </c>
      <c r="ES146" s="275">
        <v>0</v>
      </c>
      <c r="ET146" s="276"/>
      <c r="EU146" s="272">
        <v>0</v>
      </c>
      <c r="EV146" s="111">
        <v>0</v>
      </c>
      <c r="EW146" s="111">
        <v>0</v>
      </c>
      <c r="EX146" s="275">
        <v>0</v>
      </c>
      <c r="EZ146" s="272">
        <v>0</v>
      </c>
      <c r="FA146" s="111">
        <v>0</v>
      </c>
      <c r="FB146" s="111">
        <v>0</v>
      </c>
      <c r="FC146" s="275">
        <v>0</v>
      </c>
      <c r="FD146" s="276"/>
      <c r="FE146" s="272">
        <v>0</v>
      </c>
      <c r="FF146" s="111">
        <v>0</v>
      </c>
      <c r="FG146" s="111">
        <v>0</v>
      </c>
      <c r="FH146" s="275">
        <v>0</v>
      </c>
    </row>
    <row r="147" spans="1:164" s="56" customFormat="1">
      <c r="A147" s="67"/>
      <c r="B147" s="67"/>
      <c r="C147" s="112" t="s">
        <v>125</v>
      </c>
      <c r="D147" s="58"/>
      <c r="E147" s="58"/>
      <c r="F147" s="277">
        <v>8011932</v>
      </c>
      <c r="G147" s="194">
        <v>8865740.0399999991</v>
      </c>
      <c r="H147" s="113">
        <v>853808.04</v>
      </c>
      <c r="I147" s="306">
        <v>0.10656706022966746</v>
      </c>
      <c r="J147" s="276"/>
      <c r="K147" s="337">
        <v>8015952.5</v>
      </c>
      <c r="L147" s="338">
        <v>8865740.0399999991</v>
      </c>
      <c r="M147" s="113">
        <v>849787.5399999998</v>
      </c>
      <c r="N147" s="306">
        <v>0.10601204785083243</v>
      </c>
      <c r="O147" s="75"/>
      <c r="P147" s="277">
        <v>0</v>
      </c>
      <c r="Q147" s="113">
        <v>0</v>
      </c>
      <c r="R147" s="113">
        <v>0</v>
      </c>
      <c r="S147" s="310">
        <v>0</v>
      </c>
      <c r="T147" s="276"/>
      <c r="U147" s="277">
        <v>0</v>
      </c>
      <c r="V147" s="113">
        <v>0</v>
      </c>
      <c r="W147" s="113">
        <v>0</v>
      </c>
      <c r="X147" s="310">
        <v>0</v>
      </c>
      <c r="Z147" s="277">
        <v>8011932</v>
      </c>
      <c r="AA147" s="113">
        <v>8865740.0399999991</v>
      </c>
      <c r="AB147" s="113">
        <v>853808.04</v>
      </c>
      <c r="AC147" s="311">
        <v>0.15121838577221605</v>
      </c>
      <c r="AD147" s="276"/>
      <c r="AE147" s="277">
        <v>8015952.5</v>
      </c>
      <c r="AF147" s="113">
        <v>8865740.0399999991</v>
      </c>
      <c r="AG147" s="113">
        <v>849787.5399999998</v>
      </c>
      <c r="AH147" s="311">
        <v>0.39727515105444028</v>
      </c>
      <c r="AJ147" s="277">
        <v>0</v>
      </c>
      <c r="AK147" s="113">
        <v>0</v>
      </c>
      <c r="AL147" s="113">
        <v>0</v>
      </c>
      <c r="AM147" s="311">
        <v>0</v>
      </c>
      <c r="AN147" s="276"/>
      <c r="AO147" s="277">
        <v>0</v>
      </c>
      <c r="AP147" s="113">
        <v>0</v>
      </c>
      <c r="AQ147" s="113">
        <v>0</v>
      </c>
      <c r="AR147" s="310">
        <v>0</v>
      </c>
      <c r="AT147" s="277">
        <v>0</v>
      </c>
      <c r="AU147" s="113">
        <v>0</v>
      </c>
      <c r="AV147" s="113">
        <v>0</v>
      </c>
      <c r="AW147" s="311">
        <v>0</v>
      </c>
      <c r="AX147" s="276"/>
      <c r="AY147" s="277">
        <v>0</v>
      </c>
      <c r="AZ147" s="113">
        <v>0</v>
      </c>
      <c r="BA147" s="113">
        <v>0</v>
      </c>
      <c r="BB147" s="310">
        <v>0</v>
      </c>
      <c r="BD147" s="277">
        <v>0</v>
      </c>
      <c r="BE147" s="113">
        <v>0</v>
      </c>
      <c r="BF147" s="113">
        <v>0</v>
      </c>
      <c r="BG147" s="311">
        <v>0</v>
      </c>
      <c r="BH147" s="276"/>
      <c r="BI147" s="277">
        <v>0</v>
      </c>
      <c r="BJ147" s="113">
        <v>0</v>
      </c>
      <c r="BK147" s="113">
        <v>0</v>
      </c>
      <c r="BL147" s="310">
        <v>0</v>
      </c>
      <c r="BN147" s="277">
        <v>0</v>
      </c>
      <c r="BO147" s="113">
        <v>0</v>
      </c>
      <c r="BP147" s="113">
        <v>0</v>
      </c>
      <c r="BQ147" s="311">
        <v>0</v>
      </c>
      <c r="BR147" s="276"/>
      <c r="BS147" s="277">
        <v>0</v>
      </c>
      <c r="BT147" s="113">
        <v>0</v>
      </c>
      <c r="BU147" s="113">
        <v>0</v>
      </c>
      <c r="BV147" s="310">
        <v>0</v>
      </c>
      <c r="BX147" s="277">
        <v>0</v>
      </c>
      <c r="BY147" s="113">
        <v>0</v>
      </c>
      <c r="BZ147" s="113">
        <v>0</v>
      </c>
      <c r="CA147" s="311">
        <v>0</v>
      </c>
      <c r="CB147" s="276"/>
      <c r="CC147" s="277">
        <v>0</v>
      </c>
      <c r="CD147" s="113">
        <v>0</v>
      </c>
      <c r="CE147" s="113">
        <v>0</v>
      </c>
      <c r="CF147" s="310">
        <v>0</v>
      </c>
      <c r="CH147" s="277">
        <v>0</v>
      </c>
      <c r="CI147" s="113">
        <v>0</v>
      </c>
      <c r="CJ147" s="113">
        <v>0</v>
      </c>
      <c r="CK147" s="311">
        <v>0</v>
      </c>
      <c r="CL147" s="276"/>
      <c r="CM147" s="277">
        <v>0</v>
      </c>
      <c r="CN147" s="113">
        <v>0</v>
      </c>
      <c r="CO147" s="113">
        <v>0</v>
      </c>
      <c r="CP147" s="310">
        <v>0</v>
      </c>
      <c r="CR147" s="277">
        <v>0</v>
      </c>
      <c r="CS147" s="113">
        <v>0</v>
      </c>
      <c r="CT147" s="113">
        <v>0</v>
      </c>
      <c r="CU147" s="311">
        <v>0</v>
      </c>
      <c r="CV147" s="276"/>
      <c r="CW147" s="277">
        <v>0</v>
      </c>
      <c r="CX147" s="113">
        <v>0</v>
      </c>
      <c r="CY147" s="113">
        <v>0</v>
      </c>
      <c r="CZ147" s="310">
        <v>0</v>
      </c>
      <c r="DB147" s="277">
        <v>0</v>
      </c>
      <c r="DC147" s="113">
        <v>0</v>
      </c>
      <c r="DD147" s="113">
        <v>0</v>
      </c>
      <c r="DE147" s="311">
        <v>0</v>
      </c>
      <c r="DF147" s="276"/>
      <c r="DG147" s="277">
        <v>0</v>
      </c>
      <c r="DH147" s="113">
        <v>0</v>
      </c>
      <c r="DI147" s="113">
        <v>0</v>
      </c>
      <c r="DJ147" s="310">
        <v>0</v>
      </c>
      <c r="DL147" s="277">
        <v>0</v>
      </c>
      <c r="DM147" s="113">
        <v>0</v>
      </c>
      <c r="DN147" s="113">
        <v>0</v>
      </c>
      <c r="DO147" s="311">
        <v>0</v>
      </c>
      <c r="DP147" s="276"/>
      <c r="DQ147" s="277">
        <v>0</v>
      </c>
      <c r="DR147" s="113">
        <v>0</v>
      </c>
      <c r="DS147" s="113">
        <v>0</v>
      </c>
      <c r="DT147" s="310">
        <v>0</v>
      </c>
      <c r="DV147" s="277">
        <v>0</v>
      </c>
      <c r="DW147" s="113">
        <v>0</v>
      </c>
      <c r="DX147" s="113">
        <v>0</v>
      </c>
      <c r="DY147" s="311">
        <v>0</v>
      </c>
      <c r="DZ147" s="276"/>
      <c r="EA147" s="277">
        <v>0</v>
      </c>
      <c r="EB147" s="113">
        <v>0</v>
      </c>
      <c r="EC147" s="113">
        <v>0</v>
      </c>
      <c r="ED147" s="310">
        <v>0</v>
      </c>
      <c r="EF147" s="277">
        <v>0</v>
      </c>
      <c r="EG147" s="113">
        <v>0</v>
      </c>
      <c r="EH147" s="113">
        <v>0</v>
      </c>
      <c r="EI147" s="311">
        <v>0</v>
      </c>
      <c r="EJ147" s="276"/>
      <c r="EK147" s="277">
        <v>0</v>
      </c>
      <c r="EL147" s="113">
        <v>0</v>
      </c>
      <c r="EM147" s="113">
        <v>0</v>
      </c>
      <c r="EN147" s="310">
        <v>0</v>
      </c>
      <c r="EP147" s="277">
        <v>0</v>
      </c>
      <c r="EQ147" s="113">
        <v>0</v>
      </c>
      <c r="ER147" s="113">
        <v>0</v>
      </c>
      <c r="ES147" s="311">
        <v>0</v>
      </c>
      <c r="ET147" s="276"/>
      <c r="EU147" s="277">
        <v>0</v>
      </c>
      <c r="EV147" s="113">
        <v>0</v>
      </c>
      <c r="EW147" s="113">
        <v>0</v>
      </c>
      <c r="EX147" s="310">
        <v>0</v>
      </c>
      <c r="EZ147" s="277">
        <v>0</v>
      </c>
      <c r="FA147" s="113">
        <v>0</v>
      </c>
      <c r="FB147" s="113">
        <v>0</v>
      </c>
      <c r="FC147" s="311">
        <v>0</v>
      </c>
      <c r="FD147" s="276"/>
      <c r="FE147" s="277">
        <v>0</v>
      </c>
      <c r="FF147" s="113">
        <v>0</v>
      </c>
      <c r="FG147" s="113">
        <v>0</v>
      </c>
      <c r="FH147" s="310">
        <v>0</v>
      </c>
    </row>
    <row r="148" spans="1:164" s="56" customFormat="1">
      <c r="A148" s="67"/>
      <c r="B148" s="67"/>
      <c r="C148" s="114"/>
      <c r="D148" s="60"/>
      <c r="E148" s="60"/>
      <c r="F148" s="337"/>
      <c r="G148" s="352"/>
      <c r="H148" s="111"/>
      <c r="I148" s="275"/>
      <c r="J148" s="276"/>
      <c r="K148" s="301"/>
      <c r="L148" s="111"/>
      <c r="M148" s="111"/>
      <c r="N148" s="275"/>
      <c r="O148" s="60"/>
      <c r="P148" s="301"/>
      <c r="Q148" s="111"/>
      <c r="R148" s="111"/>
      <c r="S148" s="275"/>
      <c r="T148" s="276"/>
      <c r="U148" s="301"/>
      <c r="V148" s="111"/>
      <c r="W148" s="111"/>
      <c r="X148" s="275"/>
      <c r="Z148" s="301"/>
      <c r="AA148" s="111"/>
      <c r="AB148" s="111"/>
      <c r="AC148" s="275"/>
      <c r="AD148" s="276"/>
      <c r="AE148" s="301"/>
      <c r="AF148" s="111"/>
      <c r="AG148" s="111"/>
      <c r="AH148" s="275"/>
      <c r="AJ148" s="301"/>
      <c r="AK148" s="111"/>
      <c r="AL148" s="111"/>
      <c r="AM148" s="275"/>
      <c r="AN148" s="276"/>
      <c r="AO148" s="301"/>
      <c r="AP148" s="111"/>
      <c r="AQ148" s="111"/>
      <c r="AR148" s="275"/>
      <c r="AT148" s="301"/>
      <c r="AU148" s="111"/>
      <c r="AV148" s="111"/>
      <c r="AW148" s="275"/>
      <c r="AX148" s="276"/>
      <c r="AY148" s="301"/>
      <c r="AZ148" s="111"/>
      <c r="BA148" s="111"/>
      <c r="BB148" s="275"/>
      <c r="BD148" s="301"/>
      <c r="BE148" s="111"/>
      <c r="BF148" s="111"/>
      <c r="BG148" s="275"/>
      <c r="BH148" s="276"/>
      <c r="BI148" s="301"/>
      <c r="BJ148" s="111"/>
      <c r="BK148" s="111"/>
      <c r="BL148" s="275"/>
      <c r="BN148" s="301"/>
      <c r="BO148" s="111"/>
      <c r="BP148" s="111"/>
      <c r="BQ148" s="275"/>
      <c r="BR148" s="276"/>
      <c r="BS148" s="301"/>
      <c r="BT148" s="111"/>
      <c r="BU148" s="111"/>
      <c r="BV148" s="275"/>
      <c r="BX148" s="301"/>
      <c r="BY148" s="111"/>
      <c r="BZ148" s="111"/>
      <c r="CA148" s="275"/>
      <c r="CB148" s="276"/>
      <c r="CC148" s="301"/>
      <c r="CD148" s="111"/>
      <c r="CE148" s="111"/>
      <c r="CF148" s="275"/>
      <c r="CH148" s="301"/>
      <c r="CI148" s="111"/>
      <c r="CJ148" s="111"/>
      <c r="CK148" s="275"/>
      <c r="CL148" s="276"/>
      <c r="CM148" s="301"/>
      <c r="CN148" s="111"/>
      <c r="CO148" s="111"/>
      <c r="CP148" s="275"/>
      <c r="CR148" s="301"/>
      <c r="CS148" s="111"/>
      <c r="CT148" s="111"/>
      <c r="CU148" s="275"/>
      <c r="CV148" s="276"/>
      <c r="CW148" s="301"/>
      <c r="CX148" s="111"/>
      <c r="CY148" s="111"/>
      <c r="CZ148" s="275"/>
      <c r="DB148" s="301"/>
      <c r="DC148" s="111"/>
      <c r="DD148" s="111"/>
      <c r="DE148" s="275"/>
      <c r="DF148" s="276"/>
      <c r="DG148" s="301"/>
      <c r="DH148" s="111"/>
      <c r="DI148" s="111"/>
      <c r="DJ148" s="275"/>
      <c r="DL148" s="301"/>
      <c r="DM148" s="111"/>
      <c r="DN148" s="111"/>
      <c r="DO148" s="275"/>
      <c r="DP148" s="276"/>
      <c r="DQ148" s="301"/>
      <c r="DR148" s="111"/>
      <c r="DS148" s="111"/>
      <c r="DT148" s="275"/>
      <c r="DV148" s="301"/>
      <c r="DW148" s="111"/>
      <c r="DX148" s="111"/>
      <c r="DY148" s="275"/>
      <c r="DZ148" s="276"/>
      <c r="EA148" s="301"/>
      <c r="EB148" s="111"/>
      <c r="EC148" s="111"/>
      <c r="ED148" s="275"/>
      <c r="EF148" s="301"/>
      <c r="EG148" s="111"/>
      <c r="EH148" s="111"/>
      <c r="EI148" s="275"/>
      <c r="EJ148" s="276"/>
      <c r="EK148" s="301"/>
      <c r="EL148" s="111"/>
      <c r="EM148" s="111"/>
      <c r="EN148" s="275"/>
      <c r="EP148" s="301"/>
      <c r="EQ148" s="111"/>
      <c r="ER148" s="111"/>
      <c r="ES148" s="275"/>
      <c r="ET148" s="276"/>
      <c r="EU148" s="301"/>
      <c r="EV148" s="111"/>
      <c r="EW148" s="111"/>
      <c r="EX148" s="275"/>
      <c r="EZ148" s="301"/>
      <c r="FA148" s="111"/>
      <c r="FB148" s="111"/>
      <c r="FC148" s="275"/>
      <c r="FD148" s="276"/>
      <c r="FE148" s="301"/>
      <c r="FF148" s="111"/>
      <c r="FG148" s="111"/>
      <c r="FH148" s="275"/>
    </row>
    <row r="149" spans="1:164" s="56" customFormat="1">
      <c r="A149" s="67"/>
      <c r="B149" s="67"/>
      <c r="C149" s="112" t="s">
        <v>177</v>
      </c>
      <c r="D149" s="58"/>
      <c r="E149" s="58"/>
      <c r="F149" s="337">
        <v>38607305.25</v>
      </c>
      <c r="G149" s="337">
        <v>38798172.531567827</v>
      </c>
      <c r="H149" s="113">
        <v>190867.28156783246</v>
      </c>
      <c r="I149" s="306">
        <v>4.9438125849985979E-3</v>
      </c>
      <c r="J149" s="276"/>
      <c r="K149" s="337">
        <v>36141593.130000003</v>
      </c>
      <c r="L149" s="338">
        <v>38798172.531567827</v>
      </c>
      <c r="M149" s="113">
        <v>2656579.4015678288</v>
      </c>
      <c r="N149" s="306">
        <v>7.3504767540606433E-2</v>
      </c>
      <c r="O149" s="75"/>
      <c r="P149" s="277">
        <v>3820882.8899999997</v>
      </c>
      <c r="Q149" s="113">
        <v>2626704.9039218198</v>
      </c>
      <c r="R149" s="113">
        <v>-1194177.9860781799</v>
      </c>
      <c r="S149" s="306">
        <v>-0.31253980309199692</v>
      </c>
      <c r="T149" s="276"/>
      <c r="U149" s="277">
        <v>2929554.51</v>
      </c>
      <c r="V149" s="113">
        <v>2626704.9039218198</v>
      </c>
      <c r="W149" s="113">
        <v>-302849.60607818043</v>
      </c>
      <c r="X149" s="306">
        <v>-0.10337735824488224</v>
      </c>
      <c r="Z149" s="277">
        <v>10460223.199999999</v>
      </c>
      <c r="AA149" s="113">
        <v>11344489.800242871</v>
      </c>
      <c r="AB149" s="113">
        <v>884266.60024287249</v>
      </c>
      <c r="AC149" s="306">
        <v>8.4536112025111715E-2</v>
      </c>
      <c r="AD149" s="276"/>
      <c r="AE149" s="277">
        <v>9971516.8200000003</v>
      </c>
      <c r="AF149" s="113">
        <v>11344489.800242871</v>
      </c>
      <c r="AG149" s="113">
        <v>1372972.9802428721</v>
      </c>
      <c r="AH149" s="306">
        <v>0.13768948145271967</v>
      </c>
      <c r="AJ149" s="277">
        <v>0</v>
      </c>
      <c r="AK149" s="113">
        <v>958142.439975549</v>
      </c>
      <c r="AL149" s="113">
        <v>958142.439975549</v>
      </c>
      <c r="AM149" s="306" t="s">
        <v>363</v>
      </c>
      <c r="AN149" s="276"/>
      <c r="AO149" s="277">
        <v>0</v>
      </c>
      <c r="AP149" s="113">
        <v>958142.439975549</v>
      </c>
      <c r="AQ149" s="113">
        <v>958142.439975549</v>
      </c>
      <c r="AR149" s="306" t="s">
        <v>363</v>
      </c>
      <c r="AT149" s="277">
        <v>1849978</v>
      </c>
      <c r="AU149" s="113">
        <v>1848107.5604269269</v>
      </c>
      <c r="AV149" s="113">
        <v>-1870.4395730728575</v>
      </c>
      <c r="AW149" s="306">
        <v>-1.0110604412986843E-3</v>
      </c>
      <c r="AX149" s="276"/>
      <c r="AY149" s="277">
        <v>1618068.93</v>
      </c>
      <c r="AZ149" s="113">
        <v>1848107.5604269269</v>
      </c>
      <c r="BA149" s="113">
        <v>230038.63042692718</v>
      </c>
      <c r="BB149" s="306">
        <v>0.14216862221495544</v>
      </c>
      <c r="BD149" s="277">
        <v>15355220.039999999</v>
      </c>
      <c r="BE149" s="113">
        <v>15922199.252313176</v>
      </c>
      <c r="BF149" s="113">
        <v>566979.21231317683</v>
      </c>
      <c r="BG149" s="306">
        <v>3.692419977285958E-2</v>
      </c>
      <c r="BH149" s="276"/>
      <c r="BI149" s="277">
        <v>15246184.390000001</v>
      </c>
      <c r="BJ149" s="113">
        <v>15922199.252313176</v>
      </c>
      <c r="BK149" s="113">
        <v>676014.86231317604</v>
      </c>
      <c r="BL149" s="306">
        <v>4.4339937457176196E-2</v>
      </c>
      <c r="BN149" s="277">
        <v>575632</v>
      </c>
      <c r="BO149" s="113">
        <v>527863.68451074744</v>
      </c>
      <c r="BP149" s="113">
        <v>-47768.315489252607</v>
      </c>
      <c r="BQ149" s="306">
        <v>-8.2984120912757822E-2</v>
      </c>
      <c r="BR149" s="276"/>
      <c r="BS149" s="277">
        <v>488931.96000000008</v>
      </c>
      <c r="BT149" s="113">
        <v>527863.68451074744</v>
      </c>
      <c r="BU149" s="113">
        <v>38931.724510747343</v>
      </c>
      <c r="BV149" s="306">
        <v>7.962605780719946E-2</v>
      </c>
      <c r="BX149" s="277">
        <v>1113862.08</v>
      </c>
      <c r="BY149" s="113">
        <v>940241.26270992588</v>
      </c>
      <c r="BZ149" s="113">
        <v>-173620.81729007408</v>
      </c>
      <c r="CA149" s="306">
        <v>-0.15587281442427239</v>
      </c>
      <c r="CB149" s="276"/>
      <c r="CC149" s="277">
        <v>1004426.11</v>
      </c>
      <c r="CD149" s="113">
        <v>940241.26270992588</v>
      </c>
      <c r="CE149" s="113">
        <v>-64184.847290074133</v>
      </c>
      <c r="CF149" s="306">
        <v>-6.3902009964749054E-2</v>
      </c>
      <c r="CH149" s="277">
        <v>899735.04000000004</v>
      </c>
      <c r="CI149" s="113">
        <v>939829.7896771403</v>
      </c>
      <c r="CJ149" s="113">
        <v>40094.749677140222</v>
      </c>
      <c r="CK149" s="306">
        <v>4.4562841163927794E-2</v>
      </c>
      <c r="CL149" s="276"/>
      <c r="CM149" s="277">
        <v>923760.07</v>
      </c>
      <c r="CN149" s="113">
        <v>939829.7896771403</v>
      </c>
      <c r="CO149" s="113">
        <v>16069.719677140241</v>
      </c>
      <c r="CP149" s="306">
        <v>1.7395988632784531E-2</v>
      </c>
      <c r="CR149" s="277">
        <v>1159648</v>
      </c>
      <c r="CS149" s="113">
        <v>1214596.3480267981</v>
      </c>
      <c r="CT149" s="113">
        <v>54948.348026797976</v>
      </c>
      <c r="CU149" s="306">
        <v>4.7383644025426663E-2</v>
      </c>
      <c r="CV149" s="276"/>
      <c r="CW149" s="277">
        <v>1073240.1499999999</v>
      </c>
      <c r="CX149" s="113">
        <v>1214596.3480267981</v>
      </c>
      <c r="CY149" s="113">
        <v>141356.19802679797</v>
      </c>
      <c r="CZ149" s="306">
        <v>0.13170975575857646</v>
      </c>
      <c r="DB149" s="277">
        <v>2633460</v>
      </c>
      <c r="DC149" s="113">
        <v>941791.89776208275</v>
      </c>
      <c r="DD149" s="113">
        <v>-1691668.1022379175</v>
      </c>
      <c r="DE149" s="306">
        <v>-0.64237470940812369</v>
      </c>
      <c r="DF149" s="276"/>
      <c r="DG149" s="277">
        <v>2376214.56</v>
      </c>
      <c r="DH149" s="113">
        <v>941791.89776208275</v>
      </c>
      <c r="DI149" s="113">
        <v>-1434422.6622379175</v>
      </c>
      <c r="DJ149" s="306">
        <v>-0.60365872947008514</v>
      </c>
      <c r="DL149" s="277">
        <v>0</v>
      </c>
      <c r="DM149" s="113">
        <v>1123160.4662648272</v>
      </c>
      <c r="DN149" s="113">
        <v>1123160.4662648272</v>
      </c>
      <c r="DO149" s="306" t="s">
        <v>363</v>
      </c>
      <c r="DP149" s="276"/>
      <c r="DQ149" s="277">
        <v>0</v>
      </c>
      <c r="DR149" s="113">
        <v>1123160.4662648272</v>
      </c>
      <c r="DS149" s="113">
        <v>1123160.4662648272</v>
      </c>
      <c r="DT149" s="306" t="s">
        <v>363</v>
      </c>
      <c r="DV149" s="277">
        <v>240683</v>
      </c>
      <c r="DW149" s="113">
        <v>0</v>
      </c>
      <c r="DX149" s="113">
        <v>-240683</v>
      </c>
      <c r="DY149" s="306">
        <v>-1</v>
      </c>
      <c r="DZ149" s="276"/>
      <c r="EA149" s="277">
        <v>196281.81999999998</v>
      </c>
      <c r="EB149" s="113">
        <v>0</v>
      </c>
      <c r="EC149" s="113">
        <v>-196281.81999999998</v>
      </c>
      <c r="ED149" s="306">
        <v>-1</v>
      </c>
      <c r="EF149" s="277">
        <v>331481</v>
      </c>
      <c r="EG149" s="113">
        <v>300421.88667038514</v>
      </c>
      <c r="EH149" s="113">
        <v>-31059.113329614851</v>
      </c>
      <c r="EI149" s="306">
        <v>-9.3698019885347428E-2</v>
      </c>
      <c r="EJ149" s="276"/>
      <c r="EK149" s="277">
        <v>271967.13</v>
      </c>
      <c r="EL149" s="113">
        <v>300421.88667038514</v>
      </c>
      <c r="EM149" s="113">
        <v>28454.756670385155</v>
      </c>
      <c r="EN149" s="306">
        <v>0.10462571955068671</v>
      </c>
      <c r="EP149" s="277">
        <v>166500</v>
      </c>
      <c r="EQ149" s="113">
        <v>0</v>
      </c>
      <c r="ER149" s="113">
        <v>-166500</v>
      </c>
      <c r="ES149" s="306">
        <v>-1</v>
      </c>
      <c r="ET149" s="276"/>
      <c r="EU149" s="277">
        <v>41446.68</v>
      </c>
      <c r="EV149" s="113">
        <v>0</v>
      </c>
      <c r="EW149" s="113">
        <v>-41446.68</v>
      </c>
      <c r="EX149" s="306">
        <v>-1</v>
      </c>
      <c r="EZ149" s="277">
        <v>0</v>
      </c>
      <c r="FA149" s="113">
        <v>110623.23906557984</v>
      </c>
      <c r="FB149" s="113">
        <v>110623.23906557984</v>
      </c>
      <c r="FC149" s="306" t="s">
        <v>363</v>
      </c>
      <c r="FD149" s="276"/>
      <c r="FE149" s="277">
        <v>0</v>
      </c>
      <c r="FF149" s="113">
        <v>110623.23906557984</v>
      </c>
      <c r="FG149" s="113">
        <v>110623.23906557984</v>
      </c>
      <c r="FH149" s="306" t="s">
        <v>363</v>
      </c>
    </row>
    <row r="150" spans="1:164" s="56" customFormat="1">
      <c r="A150" s="67"/>
      <c r="B150" s="67"/>
      <c r="C150" s="68"/>
      <c r="F150" s="353"/>
      <c r="G150" s="354"/>
      <c r="H150" s="72"/>
      <c r="I150" s="304"/>
      <c r="J150" s="276"/>
      <c r="K150" s="296"/>
      <c r="L150" s="72"/>
      <c r="M150" s="72"/>
      <c r="N150" s="304"/>
      <c r="O150" s="75"/>
      <c r="P150" s="296"/>
      <c r="Q150" s="72"/>
      <c r="R150" s="72"/>
      <c r="S150" s="304"/>
      <c r="T150" s="276"/>
      <c r="U150" s="296"/>
      <c r="V150" s="72"/>
      <c r="W150" s="72"/>
      <c r="X150" s="304"/>
      <c r="Z150" s="296"/>
      <c r="AA150" s="72"/>
      <c r="AB150" s="72"/>
      <c r="AC150" s="304"/>
      <c r="AD150" s="276"/>
      <c r="AE150" s="296"/>
      <c r="AF150" s="72"/>
      <c r="AG150" s="72"/>
      <c r="AH150" s="304"/>
      <c r="AJ150" s="296"/>
      <c r="AK150" s="72"/>
      <c r="AL150" s="72"/>
      <c r="AM150" s="304"/>
      <c r="AN150" s="276"/>
      <c r="AO150" s="296"/>
      <c r="AP150" s="72"/>
      <c r="AQ150" s="72"/>
      <c r="AR150" s="304"/>
      <c r="AT150" s="296"/>
      <c r="AU150" s="72"/>
      <c r="AV150" s="72"/>
      <c r="AW150" s="304"/>
      <c r="AX150" s="276"/>
      <c r="AY150" s="296"/>
      <c r="AZ150" s="72"/>
      <c r="BA150" s="72"/>
      <c r="BB150" s="304"/>
      <c r="BD150" s="296"/>
      <c r="BE150" s="72"/>
      <c r="BF150" s="72"/>
      <c r="BG150" s="304"/>
      <c r="BH150" s="276"/>
      <c r="BI150" s="296"/>
      <c r="BJ150" s="72"/>
      <c r="BK150" s="72"/>
      <c r="BL150" s="304"/>
      <c r="BN150" s="296"/>
      <c r="BO150" s="72"/>
      <c r="BP150" s="72"/>
      <c r="BQ150" s="304"/>
      <c r="BR150" s="276"/>
      <c r="BS150" s="296"/>
      <c r="BT150" s="72"/>
      <c r="BU150" s="72"/>
      <c r="BV150" s="304"/>
      <c r="BX150" s="296"/>
      <c r="BY150" s="72"/>
      <c r="BZ150" s="72"/>
      <c r="CA150" s="304"/>
      <c r="CB150" s="276"/>
      <c r="CC150" s="296"/>
      <c r="CD150" s="72"/>
      <c r="CE150" s="72"/>
      <c r="CF150" s="304"/>
      <c r="CH150" s="296"/>
      <c r="CI150" s="72"/>
      <c r="CJ150" s="72"/>
      <c r="CK150" s="304"/>
      <c r="CL150" s="276"/>
      <c r="CM150" s="296"/>
      <c r="CN150" s="72"/>
      <c r="CO150" s="72"/>
      <c r="CP150" s="304"/>
      <c r="CR150" s="296"/>
      <c r="CS150" s="72"/>
      <c r="CT150" s="72"/>
      <c r="CU150" s="304"/>
      <c r="CV150" s="276"/>
      <c r="CW150" s="296"/>
      <c r="CX150" s="72"/>
      <c r="CY150" s="72"/>
      <c r="CZ150" s="304"/>
      <c r="DB150" s="296"/>
      <c r="DC150" s="72"/>
      <c r="DD150" s="72"/>
      <c r="DE150" s="304"/>
      <c r="DF150" s="276"/>
      <c r="DG150" s="296"/>
      <c r="DH150" s="72"/>
      <c r="DI150" s="72"/>
      <c r="DJ150" s="304"/>
      <c r="DL150" s="296"/>
      <c r="DM150" s="72"/>
      <c r="DN150" s="72"/>
      <c r="DO150" s="304"/>
      <c r="DP150" s="276"/>
      <c r="DQ150" s="296"/>
      <c r="DR150" s="72"/>
      <c r="DS150" s="72"/>
      <c r="DT150" s="304"/>
      <c r="DV150" s="296"/>
      <c r="DW150" s="72"/>
      <c r="DX150" s="72"/>
      <c r="DY150" s="304"/>
      <c r="DZ150" s="276"/>
      <c r="EA150" s="296"/>
      <c r="EB150" s="72"/>
      <c r="EC150" s="72"/>
      <c r="ED150" s="304"/>
      <c r="EF150" s="296"/>
      <c r="EG150" s="72"/>
      <c r="EH150" s="72"/>
      <c r="EI150" s="304"/>
      <c r="EJ150" s="276"/>
      <c r="EK150" s="296"/>
      <c r="EL150" s="72"/>
      <c r="EM150" s="72"/>
      <c r="EN150" s="304"/>
      <c r="EP150" s="296"/>
      <c r="EQ150" s="72"/>
      <c r="ER150" s="72"/>
      <c r="ES150" s="304"/>
      <c r="ET150" s="276"/>
      <c r="EU150" s="296"/>
      <c r="EV150" s="72"/>
      <c r="EW150" s="72"/>
      <c r="EX150" s="304"/>
      <c r="EZ150" s="296"/>
      <c r="FA150" s="72"/>
      <c r="FB150" s="72"/>
      <c r="FC150" s="304"/>
      <c r="FD150" s="276"/>
      <c r="FE150" s="296"/>
      <c r="FF150" s="72"/>
      <c r="FG150" s="72"/>
      <c r="FH150" s="304"/>
    </row>
    <row r="151" spans="1:164" s="56" customFormat="1" outlineLevel="1">
      <c r="A151" s="67"/>
      <c r="B151" s="67"/>
      <c r="C151" s="68" t="s">
        <v>93</v>
      </c>
      <c r="F151" s="296"/>
      <c r="G151" s="72"/>
      <c r="H151" s="72"/>
      <c r="I151" s="304"/>
      <c r="J151" s="276"/>
      <c r="K151" s="296"/>
      <c r="L151" s="72"/>
      <c r="M151" s="72"/>
      <c r="N151" s="304"/>
      <c r="O151" s="75"/>
      <c r="P151" s="296"/>
      <c r="Q151" s="72"/>
      <c r="R151" s="72"/>
      <c r="S151" s="304"/>
      <c r="T151" s="276"/>
      <c r="U151" s="296"/>
      <c r="V151" s="72"/>
      <c r="W151" s="72"/>
      <c r="X151" s="304"/>
      <c r="Z151" s="296"/>
      <c r="AA151" s="72"/>
      <c r="AB151" s="72"/>
      <c r="AC151" s="304"/>
      <c r="AD151" s="276"/>
      <c r="AE151" s="296"/>
      <c r="AF151" s="72"/>
      <c r="AG151" s="72"/>
      <c r="AH151" s="304"/>
      <c r="AJ151" s="296"/>
      <c r="AK151" s="72"/>
      <c r="AL151" s="72"/>
      <c r="AM151" s="304"/>
      <c r="AN151" s="276"/>
      <c r="AO151" s="296"/>
      <c r="AP151" s="72"/>
      <c r="AQ151" s="72"/>
      <c r="AR151" s="304"/>
      <c r="AT151" s="296"/>
      <c r="AU151" s="72"/>
      <c r="AV151" s="72"/>
      <c r="AW151" s="304"/>
      <c r="AX151" s="276"/>
      <c r="AY151" s="296"/>
      <c r="AZ151" s="72"/>
      <c r="BA151" s="72"/>
      <c r="BB151" s="304"/>
      <c r="BD151" s="296"/>
      <c r="BE151" s="72"/>
      <c r="BF151" s="72"/>
      <c r="BG151" s="304"/>
      <c r="BH151" s="276"/>
      <c r="BI151" s="296"/>
      <c r="BJ151" s="72"/>
      <c r="BK151" s="72"/>
      <c r="BL151" s="304"/>
      <c r="BN151" s="296"/>
      <c r="BO151" s="72"/>
      <c r="BP151" s="72"/>
      <c r="BQ151" s="304"/>
      <c r="BR151" s="276"/>
      <c r="BS151" s="296"/>
      <c r="BT151" s="72"/>
      <c r="BU151" s="72"/>
      <c r="BV151" s="304"/>
      <c r="BX151" s="296"/>
      <c r="BY151" s="72"/>
      <c r="BZ151" s="72"/>
      <c r="CA151" s="304"/>
      <c r="CB151" s="276"/>
      <c r="CC151" s="296"/>
      <c r="CD151" s="72"/>
      <c r="CE151" s="72"/>
      <c r="CF151" s="304"/>
      <c r="CH151" s="296"/>
      <c r="CI151" s="72"/>
      <c r="CJ151" s="72"/>
      <c r="CK151" s="304"/>
      <c r="CL151" s="276"/>
      <c r="CM151" s="296"/>
      <c r="CN151" s="72"/>
      <c r="CO151" s="72"/>
      <c r="CP151" s="304"/>
      <c r="CR151" s="296"/>
      <c r="CS151" s="72"/>
      <c r="CT151" s="72"/>
      <c r="CU151" s="304"/>
      <c r="CV151" s="276"/>
      <c r="CW151" s="296"/>
      <c r="CX151" s="72"/>
      <c r="CY151" s="72"/>
      <c r="CZ151" s="304"/>
      <c r="DB151" s="296"/>
      <c r="DC151" s="72"/>
      <c r="DD151" s="72"/>
      <c r="DE151" s="304"/>
      <c r="DF151" s="276"/>
      <c r="DG151" s="296"/>
      <c r="DH151" s="72"/>
      <c r="DI151" s="72"/>
      <c r="DJ151" s="304"/>
      <c r="DL151" s="296"/>
      <c r="DM151" s="72"/>
      <c r="DN151" s="72"/>
      <c r="DO151" s="304"/>
      <c r="DP151" s="276"/>
      <c r="DQ151" s="296"/>
      <c r="DR151" s="72"/>
      <c r="DS151" s="72"/>
      <c r="DT151" s="304"/>
      <c r="DV151" s="296"/>
      <c r="DW151" s="72"/>
      <c r="DX151" s="72"/>
      <c r="DY151" s="304"/>
      <c r="DZ151" s="276"/>
      <c r="EA151" s="296"/>
      <c r="EB151" s="72"/>
      <c r="EC151" s="72"/>
      <c r="ED151" s="304"/>
      <c r="EF151" s="296"/>
      <c r="EG151" s="72"/>
      <c r="EH151" s="72"/>
      <c r="EI151" s="304"/>
      <c r="EJ151" s="276"/>
      <c r="EK151" s="296"/>
      <c r="EL151" s="72"/>
      <c r="EM151" s="72"/>
      <c r="EN151" s="304"/>
      <c r="EP151" s="296"/>
      <c r="EQ151" s="72"/>
      <c r="ER151" s="72"/>
      <c r="ES151" s="304"/>
      <c r="ET151" s="276"/>
      <c r="EU151" s="296"/>
      <c r="EV151" s="72"/>
      <c r="EW151" s="72"/>
      <c r="EX151" s="304"/>
      <c r="EZ151" s="296"/>
      <c r="FA151" s="72"/>
      <c r="FB151" s="72"/>
      <c r="FC151" s="304"/>
      <c r="FD151" s="276"/>
      <c r="FE151" s="296"/>
      <c r="FF151" s="72"/>
      <c r="FG151" s="72"/>
      <c r="FH151" s="304"/>
    </row>
    <row r="152" spans="1:164" s="56" customFormat="1" outlineLevel="1">
      <c r="A152" s="74">
        <v>52750</v>
      </c>
      <c r="B152" s="74">
        <v>52750</v>
      </c>
      <c r="C152" s="68"/>
      <c r="D152" s="56" t="s">
        <v>94</v>
      </c>
      <c r="F152" s="286">
        <v>2032917.95</v>
      </c>
      <c r="G152" s="343">
        <v>1926227.06</v>
      </c>
      <c r="H152" s="111">
        <v>-106690.8899999999</v>
      </c>
      <c r="I152" s="275">
        <v>-5.2481650821175493E-2</v>
      </c>
      <c r="J152" s="276"/>
      <c r="K152" s="274">
        <v>3985019.51</v>
      </c>
      <c r="L152" s="211">
        <v>1926227.06</v>
      </c>
      <c r="M152" s="111">
        <v>-2058792.4499999997</v>
      </c>
      <c r="N152" s="275">
        <v>-0.51663296624613009</v>
      </c>
      <c r="O152" s="75"/>
      <c r="P152" s="272">
        <v>0</v>
      </c>
      <c r="Q152" s="111">
        <v>15500</v>
      </c>
      <c r="R152" s="111">
        <v>15500</v>
      </c>
      <c r="S152" s="275" t="s">
        <v>363</v>
      </c>
      <c r="T152" s="276"/>
      <c r="U152" s="272">
        <v>738906.34</v>
      </c>
      <c r="V152" s="111">
        <v>15500</v>
      </c>
      <c r="W152" s="111">
        <v>-723406.34</v>
      </c>
      <c r="X152" s="275">
        <v>-0.97902305182548577</v>
      </c>
      <c r="Z152" s="272">
        <v>258753</v>
      </c>
      <c r="AA152" s="111">
        <v>10500</v>
      </c>
      <c r="AB152" s="111">
        <v>-248253</v>
      </c>
      <c r="AC152" s="275">
        <v>-0.95942076033901058</v>
      </c>
      <c r="AD152" s="276"/>
      <c r="AE152" s="272">
        <v>12179.69</v>
      </c>
      <c r="AF152" s="111">
        <v>10500</v>
      </c>
      <c r="AG152" s="111">
        <v>-1679.6900000000005</v>
      </c>
      <c r="AH152" s="275">
        <v>-0.1379090929243684</v>
      </c>
      <c r="AJ152" s="272">
        <v>0</v>
      </c>
      <c r="AK152" s="111">
        <v>679930.06</v>
      </c>
      <c r="AL152" s="111">
        <v>679930.06</v>
      </c>
      <c r="AM152" s="275" t="s">
        <v>363</v>
      </c>
      <c r="AN152" s="276"/>
      <c r="AO152" s="272">
        <v>0</v>
      </c>
      <c r="AP152" s="111">
        <v>679930.06</v>
      </c>
      <c r="AQ152" s="111">
        <v>679930.06</v>
      </c>
      <c r="AR152" s="275" t="s">
        <v>363</v>
      </c>
      <c r="AT152" s="272">
        <v>137800</v>
      </c>
      <c r="AU152" s="111">
        <v>106600</v>
      </c>
      <c r="AV152" s="111">
        <v>-31200</v>
      </c>
      <c r="AW152" s="275">
        <v>-0.22641509433962265</v>
      </c>
      <c r="AX152" s="276"/>
      <c r="AY152" s="272">
        <v>659049.03</v>
      </c>
      <c r="AZ152" s="111">
        <v>106600</v>
      </c>
      <c r="BA152" s="111">
        <v>-552449.03</v>
      </c>
      <c r="BB152" s="275">
        <v>-0.8382517913727906</v>
      </c>
      <c r="BD152" s="272">
        <v>668000</v>
      </c>
      <c r="BE152" s="111">
        <v>721441</v>
      </c>
      <c r="BF152" s="111">
        <v>53441</v>
      </c>
      <c r="BG152" s="275">
        <v>8.000149700598802E-2</v>
      </c>
      <c r="BH152" s="276"/>
      <c r="BI152" s="272">
        <v>1039980.06</v>
      </c>
      <c r="BJ152" s="111">
        <v>721441</v>
      </c>
      <c r="BK152" s="111">
        <v>-318539.06000000006</v>
      </c>
      <c r="BL152" s="275">
        <v>-0.30629343027980754</v>
      </c>
      <c r="BN152" s="272">
        <v>0</v>
      </c>
      <c r="BO152" s="111">
        <v>6856</v>
      </c>
      <c r="BP152" s="111">
        <v>6856</v>
      </c>
      <c r="BQ152" s="275" t="s">
        <v>363</v>
      </c>
      <c r="BR152" s="276"/>
      <c r="BS152" s="272">
        <v>17294.8</v>
      </c>
      <c r="BT152" s="111">
        <v>6856</v>
      </c>
      <c r="BU152" s="111">
        <v>-10438.799999999999</v>
      </c>
      <c r="BV152" s="275">
        <v>-0.60358026690103384</v>
      </c>
      <c r="BX152" s="272">
        <v>0</v>
      </c>
      <c r="BY152" s="111">
        <v>38000</v>
      </c>
      <c r="BZ152" s="111">
        <v>38000</v>
      </c>
      <c r="CA152" s="275" t="s">
        <v>363</v>
      </c>
      <c r="CB152" s="276"/>
      <c r="CC152" s="272">
        <v>5162.7700000000004</v>
      </c>
      <c r="CD152" s="111">
        <v>38000</v>
      </c>
      <c r="CE152" s="111">
        <v>32837.229999999996</v>
      </c>
      <c r="CF152" s="275">
        <v>6.3603898682296505</v>
      </c>
      <c r="CH152" s="272">
        <v>115014.95</v>
      </c>
      <c r="CI152" s="111">
        <v>19000</v>
      </c>
      <c r="CJ152" s="111">
        <v>-96014.95</v>
      </c>
      <c r="CK152" s="275">
        <v>-0.83480408416471075</v>
      </c>
      <c r="CL152" s="276"/>
      <c r="CM152" s="272">
        <v>74688.23</v>
      </c>
      <c r="CN152" s="111">
        <v>19000</v>
      </c>
      <c r="CO152" s="111">
        <v>-55688.229999999996</v>
      </c>
      <c r="CP152" s="275">
        <v>-0.74560918099143603</v>
      </c>
      <c r="CR152" s="272">
        <v>3150</v>
      </c>
      <c r="CS152" s="111">
        <v>0</v>
      </c>
      <c r="CT152" s="111">
        <v>-3150</v>
      </c>
      <c r="CU152" s="275">
        <v>-1</v>
      </c>
      <c r="CV152" s="276"/>
      <c r="CW152" s="272">
        <v>2501.62</v>
      </c>
      <c r="CX152" s="111">
        <v>0</v>
      </c>
      <c r="CY152" s="111">
        <v>-2501.62</v>
      </c>
      <c r="CZ152" s="275">
        <v>-1</v>
      </c>
      <c r="DB152" s="272">
        <v>850200</v>
      </c>
      <c r="DC152" s="111">
        <v>237500</v>
      </c>
      <c r="DD152" s="111">
        <v>-612700</v>
      </c>
      <c r="DE152" s="275">
        <v>-0.72065396377322988</v>
      </c>
      <c r="DF152" s="276"/>
      <c r="DG152" s="272">
        <v>1435256.97</v>
      </c>
      <c r="DH152" s="111">
        <v>237500</v>
      </c>
      <c r="DI152" s="111">
        <v>-1197756.97</v>
      </c>
      <c r="DJ152" s="275">
        <v>-0.83452440575850328</v>
      </c>
      <c r="DL152" s="272">
        <v>0</v>
      </c>
      <c r="DM152" s="111">
        <v>90900</v>
      </c>
      <c r="DN152" s="111">
        <v>90900</v>
      </c>
      <c r="DO152" s="275" t="s">
        <v>363</v>
      </c>
      <c r="DP152" s="276"/>
      <c r="DQ152" s="272">
        <v>0</v>
      </c>
      <c r="DR152" s="111">
        <v>90900</v>
      </c>
      <c r="DS152" s="111">
        <v>90900</v>
      </c>
      <c r="DT152" s="275" t="s">
        <v>363</v>
      </c>
      <c r="DV152" s="272">
        <v>0</v>
      </c>
      <c r="DW152" s="111">
        <v>0</v>
      </c>
      <c r="DX152" s="111">
        <v>0</v>
      </c>
      <c r="DY152" s="275">
        <v>0</v>
      </c>
      <c r="DZ152" s="276"/>
      <c r="EA152" s="272">
        <v>0</v>
      </c>
      <c r="EB152" s="111">
        <v>0</v>
      </c>
      <c r="EC152" s="111">
        <v>0</v>
      </c>
      <c r="ED152" s="275">
        <v>0</v>
      </c>
      <c r="EF152" s="272">
        <v>0</v>
      </c>
      <c r="EG152" s="111">
        <v>0</v>
      </c>
      <c r="EH152" s="111">
        <v>0</v>
      </c>
      <c r="EI152" s="275">
        <v>0</v>
      </c>
      <c r="EJ152" s="276"/>
      <c r="EK152" s="272">
        <v>0</v>
      </c>
      <c r="EL152" s="111">
        <v>0</v>
      </c>
      <c r="EM152" s="111">
        <v>0</v>
      </c>
      <c r="EN152" s="275">
        <v>0</v>
      </c>
      <c r="EP152" s="272">
        <v>0</v>
      </c>
      <c r="EQ152" s="111">
        <v>0</v>
      </c>
      <c r="ER152" s="111">
        <v>0</v>
      </c>
      <c r="ES152" s="275">
        <v>0</v>
      </c>
      <c r="ET152" s="276"/>
      <c r="EU152" s="272">
        <v>0</v>
      </c>
      <c r="EV152" s="111">
        <v>0</v>
      </c>
      <c r="EW152" s="111">
        <v>0</v>
      </c>
      <c r="EX152" s="275">
        <v>0</v>
      </c>
      <c r="EZ152" s="272">
        <v>0</v>
      </c>
      <c r="FA152" s="111">
        <v>0</v>
      </c>
      <c r="FB152" s="111">
        <v>0</v>
      </c>
      <c r="FC152" s="275">
        <v>0</v>
      </c>
      <c r="FD152" s="276"/>
      <c r="FE152" s="272">
        <v>0</v>
      </c>
      <c r="FF152" s="111">
        <v>0</v>
      </c>
      <c r="FG152" s="111">
        <v>0</v>
      </c>
      <c r="FH152" s="275">
        <v>0</v>
      </c>
    </row>
    <row r="153" spans="1:164" s="56" customFormat="1">
      <c r="A153" s="67"/>
      <c r="B153" s="67"/>
      <c r="C153" s="112" t="s">
        <v>93</v>
      </c>
      <c r="D153" s="58"/>
      <c r="E153" s="58"/>
      <c r="F153" s="277">
        <v>2032917.95</v>
      </c>
      <c r="G153" s="194">
        <v>1926227.06</v>
      </c>
      <c r="H153" s="113">
        <v>-106690.8899999999</v>
      </c>
      <c r="I153" s="306">
        <v>-5.2481650821175493E-2</v>
      </c>
      <c r="J153" s="276"/>
      <c r="K153" s="337">
        <v>3985019.51</v>
      </c>
      <c r="L153" s="338">
        <v>1926227.06</v>
      </c>
      <c r="M153" s="113">
        <v>-2058792.4499999997</v>
      </c>
      <c r="N153" s="306">
        <v>-0.51663296624613009</v>
      </c>
      <c r="O153" s="75"/>
      <c r="P153" s="277">
        <v>0</v>
      </c>
      <c r="Q153" s="113">
        <v>15500</v>
      </c>
      <c r="R153" s="113">
        <v>15500</v>
      </c>
      <c r="S153" s="306" t="s">
        <v>363</v>
      </c>
      <c r="T153" s="276"/>
      <c r="U153" s="277">
        <v>738906.34</v>
      </c>
      <c r="V153" s="113">
        <v>15500</v>
      </c>
      <c r="W153" s="113">
        <v>-723406.34</v>
      </c>
      <c r="X153" s="306">
        <v>-0.97902305182548577</v>
      </c>
      <c r="Z153" s="277">
        <v>258753</v>
      </c>
      <c r="AA153" s="113">
        <v>10500</v>
      </c>
      <c r="AB153" s="113">
        <v>-248253</v>
      </c>
      <c r="AC153" s="306">
        <v>-0.95942076033901058</v>
      </c>
      <c r="AD153" s="276"/>
      <c r="AE153" s="277">
        <v>12179.69</v>
      </c>
      <c r="AF153" s="113">
        <v>10500</v>
      </c>
      <c r="AG153" s="113">
        <v>-1679.6900000000005</v>
      </c>
      <c r="AH153" s="306">
        <v>-0.1379090929243684</v>
      </c>
      <c r="AJ153" s="277">
        <v>0</v>
      </c>
      <c r="AK153" s="113">
        <v>679930.06</v>
      </c>
      <c r="AL153" s="113">
        <v>679930.06</v>
      </c>
      <c r="AM153" s="306" t="s">
        <v>363</v>
      </c>
      <c r="AN153" s="276"/>
      <c r="AO153" s="277">
        <v>0</v>
      </c>
      <c r="AP153" s="113">
        <v>679930.06</v>
      </c>
      <c r="AQ153" s="113">
        <v>679930.06</v>
      </c>
      <c r="AR153" s="306" t="s">
        <v>363</v>
      </c>
      <c r="AT153" s="277">
        <v>137800</v>
      </c>
      <c r="AU153" s="113">
        <v>106600</v>
      </c>
      <c r="AV153" s="113">
        <v>-31200</v>
      </c>
      <c r="AW153" s="306">
        <v>-0.22641509433962265</v>
      </c>
      <c r="AX153" s="276"/>
      <c r="AY153" s="277">
        <v>659049.03</v>
      </c>
      <c r="AZ153" s="113">
        <v>106600</v>
      </c>
      <c r="BA153" s="113">
        <v>-552449.03</v>
      </c>
      <c r="BB153" s="306">
        <v>-0.8382517913727906</v>
      </c>
      <c r="BD153" s="277">
        <v>668000</v>
      </c>
      <c r="BE153" s="113">
        <v>721441</v>
      </c>
      <c r="BF153" s="113">
        <v>53441</v>
      </c>
      <c r="BG153" s="306">
        <v>8.000149700598802E-2</v>
      </c>
      <c r="BH153" s="276"/>
      <c r="BI153" s="277">
        <v>1039980.06</v>
      </c>
      <c r="BJ153" s="113">
        <v>721441</v>
      </c>
      <c r="BK153" s="113">
        <v>-318539.06000000006</v>
      </c>
      <c r="BL153" s="306">
        <v>-0.30629343027980754</v>
      </c>
      <c r="BN153" s="277">
        <v>0</v>
      </c>
      <c r="BO153" s="113">
        <v>6856</v>
      </c>
      <c r="BP153" s="113">
        <v>6856</v>
      </c>
      <c r="BQ153" s="306" t="s">
        <v>363</v>
      </c>
      <c r="BR153" s="276"/>
      <c r="BS153" s="277">
        <v>17294.8</v>
      </c>
      <c r="BT153" s="113">
        <v>6856</v>
      </c>
      <c r="BU153" s="113">
        <v>-10438.799999999999</v>
      </c>
      <c r="BV153" s="306">
        <v>-0.60358026690103384</v>
      </c>
      <c r="BX153" s="277">
        <v>0</v>
      </c>
      <c r="BY153" s="113">
        <v>38000</v>
      </c>
      <c r="BZ153" s="113">
        <v>38000</v>
      </c>
      <c r="CA153" s="306" t="s">
        <v>363</v>
      </c>
      <c r="CB153" s="276"/>
      <c r="CC153" s="277">
        <v>5162.7700000000004</v>
      </c>
      <c r="CD153" s="113">
        <v>38000</v>
      </c>
      <c r="CE153" s="113">
        <v>32837.229999999996</v>
      </c>
      <c r="CF153" s="306">
        <v>6.3603898682296505</v>
      </c>
      <c r="CH153" s="277">
        <v>115014.95</v>
      </c>
      <c r="CI153" s="113">
        <v>19000</v>
      </c>
      <c r="CJ153" s="113">
        <v>-96014.95</v>
      </c>
      <c r="CK153" s="306">
        <v>-0.83480408416471075</v>
      </c>
      <c r="CL153" s="276"/>
      <c r="CM153" s="277">
        <v>74688.23</v>
      </c>
      <c r="CN153" s="113">
        <v>19000</v>
      </c>
      <c r="CO153" s="113">
        <v>-55688.229999999996</v>
      </c>
      <c r="CP153" s="306">
        <v>-0.74560918099143603</v>
      </c>
      <c r="CR153" s="277">
        <v>3150</v>
      </c>
      <c r="CS153" s="113">
        <v>0</v>
      </c>
      <c r="CT153" s="113">
        <v>-3150</v>
      </c>
      <c r="CU153" s="306">
        <v>-1</v>
      </c>
      <c r="CV153" s="276"/>
      <c r="CW153" s="277">
        <v>2501.62</v>
      </c>
      <c r="CX153" s="113">
        <v>0</v>
      </c>
      <c r="CY153" s="113">
        <v>-2501.62</v>
      </c>
      <c r="CZ153" s="306">
        <v>-1</v>
      </c>
      <c r="DB153" s="277">
        <v>850200</v>
      </c>
      <c r="DC153" s="113">
        <v>237500</v>
      </c>
      <c r="DD153" s="113">
        <v>-612700</v>
      </c>
      <c r="DE153" s="306">
        <v>-0.72065396377322988</v>
      </c>
      <c r="DF153" s="276"/>
      <c r="DG153" s="277">
        <v>1435256.97</v>
      </c>
      <c r="DH153" s="113">
        <v>237500</v>
      </c>
      <c r="DI153" s="113">
        <v>-1197756.97</v>
      </c>
      <c r="DJ153" s="306">
        <v>-0.83452440575850328</v>
      </c>
      <c r="DL153" s="277">
        <v>0</v>
      </c>
      <c r="DM153" s="113">
        <v>90900</v>
      </c>
      <c r="DN153" s="113">
        <v>90900</v>
      </c>
      <c r="DO153" s="306" t="s">
        <v>363</v>
      </c>
      <c r="DP153" s="276"/>
      <c r="DQ153" s="277">
        <v>0</v>
      </c>
      <c r="DR153" s="113">
        <v>90900</v>
      </c>
      <c r="DS153" s="113">
        <v>90900</v>
      </c>
      <c r="DT153" s="306" t="s">
        <v>363</v>
      </c>
      <c r="DV153" s="277">
        <v>0</v>
      </c>
      <c r="DW153" s="113">
        <v>0</v>
      </c>
      <c r="DX153" s="113">
        <v>0</v>
      </c>
      <c r="DY153" s="306">
        <v>0</v>
      </c>
      <c r="DZ153" s="276"/>
      <c r="EA153" s="277">
        <v>0</v>
      </c>
      <c r="EB153" s="113">
        <v>0</v>
      </c>
      <c r="EC153" s="113">
        <v>0</v>
      </c>
      <c r="ED153" s="306">
        <v>0</v>
      </c>
      <c r="EF153" s="277">
        <v>0</v>
      </c>
      <c r="EG153" s="113">
        <v>0</v>
      </c>
      <c r="EH153" s="113">
        <v>0</v>
      </c>
      <c r="EI153" s="306">
        <v>0</v>
      </c>
      <c r="EJ153" s="276"/>
      <c r="EK153" s="277">
        <v>0</v>
      </c>
      <c r="EL153" s="113">
        <v>0</v>
      </c>
      <c r="EM153" s="113">
        <v>0</v>
      </c>
      <c r="EN153" s="306">
        <v>0</v>
      </c>
      <c r="EP153" s="277">
        <v>0</v>
      </c>
      <c r="EQ153" s="113">
        <v>0</v>
      </c>
      <c r="ER153" s="113">
        <v>0</v>
      </c>
      <c r="ES153" s="306">
        <v>0</v>
      </c>
      <c r="ET153" s="276"/>
      <c r="EU153" s="277">
        <v>0</v>
      </c>
      <c r="EV153" s="113">
        <v>0</v>
      </c>
      <c r="EW153" s="113">
        <v>0</v>
      </c>
      <c r="EX153" s="306">
        <v>0</v>
      </c>
      <c r="EZ153" s="277">
        <v>0</v>
      </c>
      <c r="FA153" s="113">
        <v>0</v>
      </c>
      <c r="FB153" s="113">
        <v>0</v>
      </c>
      <c r="FC153" s="306">
        <v>0</v>
      </c>
      <c r="FD153" s="276"/>
      <c r="FE153" s="277">
        <v>0</v>
      </c>
      <c r="FF153" s="113">
        <v>0</v>
      </c>
      <c r="FG153" s="113">
        <v>0</v>
      </c>
      <c r="FH153" s="306">
        <v>0</v>
      </c>
    </row>
    <row r="154" spans="1:164" s="56" customFormat="1">
      <c r="A154" s="67"/>
      <c r="B154" s="67"/>
      <c r="C154" s="68"/>
      <c r="F154" s="355"/>
      <c r="G154" s="356"/>
      <c r="H154" s="72"/>
      <c r="I154" s="304"/>
      <c r="J154" s="276"/>
      <c r="K154" s="296"/>
      <c r="L154" s="72"/>
      <c r="M154" s="72"/>
      <c r="N154" s="304"/>
      <c r="O154" s="75"/>
      <c r="P154" s="296"/>
      <c r="Q154" s="72"/>
      <c r="R154" s="72"/>
      <c r="S154" s="304"/>
      <c r="T154" s="276"/>
      <c r="U154" s="296"/>
      <c r="V154" s="72"/>
      <c r="W154" s="72"/>
      <c r="X154" s="304"/>
      <c r="Z154" s="296"/>
      <c r="AA154" s="72"/>
      <c r="AB154" s="72"/>
      <c r="AC154" s="304"/>
      <c r="AD154" s="276"/>
      <c r="AE154" s="296"/>
      <c r="AF154" s="72"/>
      <c r="AG154" s="72"/>
      <c r="AH154" s="304"/>
      <c r="AJ154" s="296"/>
      <c r="AK154" s="72"/>
      <c r="AL154" s="72"/>
      <c r="AM154" s="304"/>
      <c r="AN154" s="276"/>
      <c r="AO154" s="296"/>
      <c r="AP154" s="72"/>
      <c r="AQ154" s="72"/>
      <c r="AR154" s="304"/>
      <c r="AT154" s="296"/>
      <c r="AU154" s="72"/>
      <c r="AV154" s="72"/>
      <c r="AW154" s="304"/>
      <c r="AX154" s="276"/>
      <c r="AY154" s="296"/>
      <c r="AZ154" s="72"/>
      <c r="BA154" s="72"/>
      <c r="BB154" s="304"/>
      <c r="BD154" s="296"/>
      <c r="BE154" s="72"/>
      <c r="BF154" s="72"/>
      <c r="BG154" s="304"/>
      <c r="BH154" s="276"/>
      <c r="BI154" s="296"/>
      <c r="BJ154" s="72"/>
      <c r="BK154" s="72"/>
      <c r="BL154" s="304"/>
      <c r="BN154" s="296"/>
      <c r="BO154" s="72"/>
      <c r="BP154" s="72"/>
      <c r="BQ154" s="304"/>
      <c r="BR154" s="276"/>
      <c r="BS154" s="296"/>
      <c r="BT154" s="72"/>
      <c r="BU154" s="72"/>
      <c r="BV154" s="304"/>
      <c r="BX154" s="296"/>
      <c r="BY154" s="72"/>
      <c r="BZ154" s="72"/>
      <c r="CA154" s="304"/>
      <c r="CB154" s="276"/>
      <c r="CC154" s="296"/>
      <c r="CD154" s="72"/>
      <c r="CE154" s="72"/>
      <c r="CF154" s="304"/>
      <c r="CH154" s="296"/>
      <c r="CI154" s="72"/>
      <c r="CJ154" s="72"/>
      <c r="CK154" s="304"/>
      <c r="CL154" s="276"/>
      <c r="CM154" s="296"/>
      <c r="CN154" s="72"/>
      <c r="CO154" s="72"/>
      <c r="CP154" s="304"/>
      <c r="CR154" s="296"/>
      <c r="CS154" s="72"/>
      <c r="CT154" s="72"/>
      <c r="CU154" s="304"/>
      <c r="CV154" s="276"/>
      <c r="CW154" s="296"/>
      <c r="CX154" s="72"/>
      <c r="CY154" s="72"/>
      <c r="CZ154" s="304"/>
      <c r="DB154" s="296"/>
      <c r="DC154" s="72"/>
      <c r="DD154" s="72"/>
      <c r="DE154" s="304"/>
      <c r="DF154" s="276"/>
      <c r="DG154" s="296"/>
      <c r="DH154" s="72"/>
      <c r="DI154" s="72"/>
      <c r="DJ154" s="304"/>
      <c r="DL154" s="296"/>
      <c r="DM154" s="72"/>
      <c r="DN154" s="72"/>
      <c r="DO154" s="304"/>
      <c r="DP154" s="276"/>
      <c r="DQ154" s="296"/>
      <c r="DR154" s="72"/>
      <c r="DS154" s="72"/>
      <c r="DT154" s="304"/>
      <c r="DV154" s="296"/>
      <c r="DW154" s="72"/>
      <c r="DX154" s="72"/>
      <c r="DY154" s="304"/>
      <c r="DZ154" s="276"/>
      <c r="EA154" s="296"/>
      <c r="EB154" s="72"/>
      <c r="EC154" s="72"/>
      <c r="ED154" s="304"/>
      <c r="EF154" s="296"/>
      <c r="EG154" s="72"/>
      <c r="EH154" s="72"/>
      <c r="EI154" s="304"/>
      <c r="EJ154" s="276"/>
      <c r="EK154" s="296"/>
      <c r="EL154" s="72"/>
      <c r="EM154" s="72"/>
      <c r="EN154" s="304"/>
      <c r="EP154" s="296"/>
      <c r="EQ154" s="72"/>
      <c r="ER154" s="72"/>
      <c r="ES154" s="304"/>
      <c r="ET154" s="276"/>
      <c r="EU154" s="296"/>
      <c r="EV154" s="72"/>
      <c r="EW154" s="72"/>
      <c r="EX154" s="304"/>
      <c r="EZ154" s="296"/>
      <c r="FA154" s="72"/>
      <c r="FB154" s="72"/>
      <c r="FC154" s="304"/>
      <c r="FD154" s="276"/>
      <c r="FE154" s="296"/>
      <c r="FF154" s="72"/>
      <c r="FG154" s="72"/>
      <c r="FH154" s="304"/>
    </row>
    <row r="155" spans="1:164" s="56" customFormat="1">
      <c r="A155" s="67"/>
      <c r="B155" s="67"/>
      <c r="C155" s="112" t="s">
        <v>189</v>
      </c>
      <c r="D155" s="61"/>
      <c r="E155" s="61"/>
      <c r="F155" s="277">
        <v>40640223.200000003</v>
      </c>
      <c r="G155" s="194">
        <v>40724399.591567829</v>
      </c>
      <c r="H155" s="113">
        <v>84176.391567832557</v>
      </c>
      <c r="I155" s="306">
        <v>2.0712581019444931E-3</v>
      </c>
      <c r="J155" s="276"/>
      <c r="K155" s="337">
        <v>40126612.640000001</v>
      </c>
      <c r="L155" s="338">
        <v>40724399.591567829</v>
      </c>
      <c r="M155" s="113">
        <v>597786.95156782912</v>
      </c>
      <c r="N155" s="306">
        <v>1.4897518435730814E-2</v>
      </c>
      <c r="O155" s="116"/>
      <c r="P155" s="277">
        <v>3820882.8899999997</v>
      </c>
      <c r="Q155" s="113">
        <v>2642204.9039218198</v>
      </c>
      <c r="R155" s="113">
        <v>-1178677.9860781799</v>
      </c>
      <c r="S155" s="306">
        <v>-0.30848314905515989</v>
      </c>
      <c r="T155" s="276"/>
      <c r="U155" s="277">
        <v>3668460.8499999996</v>
      </c>
      <c r="V155" s="113">
        <v>2642204.9039218198</v>
      </c>
      <c r="W155" s="113">
        <v>-1026255.9460781803</v>
      </c>
      <c r="X155" s="306">
        <v>-0.27975109672444248</v>
      </c>
      <c r="Z155" s="277">
        <v>10718976.199999999</v>
      </c>
      <c r="AA155" s="113">
        <v>11354989.800242871</v>
      </c>
      <c r="AB155" s="113">
        <v>636013.60024287249</v>
      </c>
      <c r="AC155" s="306">
        <v>5.9335293630269702E-2</v>
      </c>
      <c r="AD155" s="276"/>
      <c r="AE155" s="277">
        <v>9983696.5099999998</v>
      </c>
      <c r="AF155" s="113">
        <v>11354989.800242871</v>
      </c>
      <c r="AG155" s="113">
        <v>1371293.2902428722</v>
      </c>
      <c r="AH155" s="306">
        <v>0.13735326277890555</v>
      </c>
      <c r="AJ155" s="277">
        <v>0</v>
      </c>
      <c r="AK155" s="113">
        <v>1638072.4999755491</v>
      </c>
      <c r="AL155" s="113">
        <v>1638072.4999755491</v>
      </c>
      <c r="AM155" s="306" t="s">
        <v>363</v>
      </c>
      <c r="AN155" s="276"/>
      <c r="AO155" s="277">
        <v>0</v>
      </c>
      <c r="AP155" s="113">
        <v>1638072.4999755491</v>
      </c>
      <c r="AQ155" s="113">
        <v>1638072.4999755491</v>
      </c>
      <c r="AR155" s="306" t="s">
        <v>363</v>
      </c>
      <c r="AT155" s="277">
        <v>1987778</v>
      </c>
      <c r="AU155" s="113">
        <v>1954707.5604269269</v>
      </c>
      <c r="AV155" s="113">
        <v>-33070.439573072857</v>
      </c>
      <c r="AW155" s="306">
        <v>-1.6636887807930694E-2</v>
      </c>
      <c r="AX155" s="276"/>
      <c r="AY155" s="277">
        <v>2277117.96</v>
      </c>
      <c r="AZ155" s="113">
        <v>1954707.5604269269</v>
      </c>
      <c r="BA155" s="113">
        <v>-322410.39957307285</v>
      </c>
      <c r="BB155" s="306">
        <v>-0.14158704346307682</v>
      </c>
      <c r="BD155" s="277">
        <v>16023220.039999999</v>
      </c>
      <c r="BE155" s="113">
        <v>16643640.252313176</v>
      </c>
      <c r="BF155" s="113">
        <v>620420.21231317683</v>
      </c>
      <c r="BG155" s="306">
        <v>3.8720070670213227E-2</v>
      </c>
      <c r="BH155" s="276"/>
      <c r="BI155" s="277">
        <v>16286164.450000001</v>
      </c>
      <c r="BJ155" s="113">
        <v>16643640.252313176</v>
      </c>
      <c r="BK155" s="113">
        <v>357475.80231317598</v>
      </c>
      <c r="BL155" s="306">
        <v>2.1949661837853785E-2</v>
      </c>
      <c r="BN155" s="277">
        <v>575632</v>
      </c>
      <c r="BO155" s="113">
        <v>534719.68451074744</v>
      </c>
      <c r="BP155" s="113">
        <v>-40912.315489252607</v>
      </c>
      <c r="BQ155" s="306">
        <v>-7.1073733720940821E-2</v>
      </c>
      <c r="BR155" s="276"/>
      <c r="BS155" s="277">
        <v>506226.76000000007</v>
      </c>
      <c r="BT155" s="113">
        <v>534719.68451074744</v>
      </c>
      <c r="BU155" s="113">
        <v>28492.924510747343</v>
      </c>
      <c r="BV155" s="306">
        <v>5.6284903845753513E-2</v>
      </c>
      <c r="BX155" s="277">
        <v>1113862.08</v>
      </c>
      <c r="BY155" s="113">
        <v>978241.26270992588</v>
      </c>
      <c r="BZ155" s="113">
        <v>-135620.81729007408</v>
      </c>
      <c r="CA155" s="306">
        <v>-0.12175728012042035</v>
      </c>
      <c r="CB155" s="276"/>
      <c r="CC155" s="277">
        <v>1009588.88</v>
      </c>
      <c r="CD155" s="113">
        <v>978241.26270992588</v>
      </c>
      <c r="CE155" s="113">
        <v>-31347.617290074137</v>
      </c>
      <c r="CF155" s="306">
        <v>-3.1049883681438861E-2</v>
      </c>
      <c r="CH155" s="277">
        <v>1014749.99</v>
      </c>
      <c r="CI155" s="113">
        <v>958829.7896771403</v>
      </c>
      <c r="CJ155" s="113">
        <v>-55920.200322859775</v>
      </c>
      <c r="CK155" s="306">
        <v>-5.5107367207621036E-2</v>
      </c>
      <c r="CL155" s="276"/>
      <c r="CM155" s="277">
        <v>998448.29999999993</v>
      </c>
      <c r="CN155" s="113">
        <v>958829.7896771403</v>
      </c>
      <c r="CO155" s="113">
        <v>-39618.510322859758</v>
      </c>
      <c r="CP155" s="306">
        <v>-3.9680081905953228E-2</v>
      </c>
      <c r="CR155" s="277">
        <v>1162798</v>
      </c>
      <c r="CS155" s="113">
        <v>1214596.3480267981</v>
      </c>
      <c r="CT155" s="113">
        <v>51798.348026797976</v>
      </c>
      <c r="CU155" s="306">
        <v>4.4546299552285069E-2</v>
      </c>
      <c r="CV155" s="276"/>
      <c r="CW155" s="277">
        <v>1075741.77</v>
      </c>
      <c r="CX155" s="113">
        <v>1214596.3480267981</v>
      </c>
      <c r="CY155" s="113">
        <v>138854.57802679797</v>
      </c>
      <c r="CZ155" s="306">
        <v>0.12907798311745203</v>
      </c>
      <c r="DB155" s="277">
        <v>3483660</v>
      </c>
      <c r="DC155" s="113">
        <v>1179291.8977620827</v>
      </c>
      <c r="DD155" s="113">
        <v>-2304368.1022379175</v>
      </c>
      <c r="DE155" s="306">
        <v>-0.66147904854030459</v>
      </c>
      <c r="DF155" s="276"/>
      <c r="DG155" s="277">
        <v>3811471.5300000003</v>
      </c>
      <c r="DH155" s="113">
        <v>1179291.8977620827</v>
      </c>
      <c r="DI155" s="113">
        <v>-2632179.6322379177</v>
      </c>
      <c r="DJ155" s="306">
        <v>-0.69059406885768282</v>
      </c>
      <c r="DL155" s="277">
        <v>0</v>
      </c>
      <c r="DM155" s="113">
        <v>1214060.4662648272</v>
      </c>
      <c r="DN155" s="113">
        <v>1214060.4662648272</v>
      </c>
      <c r="DO155" s="306" t="s">
        <v>363</v>
      </c>
      <c r="DP155" s="276"/>
      <c r="DQ155" s="277">
        <v>0</v>
      </c>
      <c r="DR155" s="113">
        <v>1214060.4662648272</v>
      </c>
      <c r="DS155" s="113">
        <v>1214060.4662648272</v>
      </c>
      <c r="DT155" s="306" t="s">
        <v>363</v>
      </c>
      <c r="DV155" s="277">
        <v>240683</v>
      </c>
      <c r="DW155" s="113">
        <v>0</v>
      </c>
      <c r="DX155" s="113">
        <v>-240683</v>
      </c>
      <c r="DY155" s="306">
        <v>-1</v>
      </c>
      <c r="DZ155" s="276"/>
      <c r="EA155" s="277">
        <v>196281.81999999998</v>
      </c>
      <c r="EB155" s="113">
        <v>0</v>
      </c>
      <c r="EC155" s="113">
        <v>-196281.81999999998</v>
      </c>
      <c r="ED155" s="306">
        <v>-1</v>
      </c>
      <c r="EF155" s="277">
        <v>331481</v>
      </c>
      <c r="EG155" s="113">
        <v>300421.88667038514</v>
      </c>
      <c r="EH155" s="113">
        <v>-31059.113329614851</v>
      </c>
      <c r="EI155" s="306">
        <v>-9.3698019885347428E-2</v>
      </c>
      <c r="EJ155" s="276"/>
      <c r="EK155" s="277">
        <v>271967.13</v>
      </c>
      <c r="EL155" s="113">
        <v>300421.88667038514</v>
      </c>
      <c r="EM155" s="113">
        <v>28454.756670385155</v>
      </c>
      <c r="EN155" s="306">
        <v>0.10462571955068671</v>
      </c>
      <c r="EP155" s="277">
        <v>166500</v>
      </c>
      <c r="EQ155" s="113">
        <v>0</v>
      </c>
      <c r="ER155" s="113">
        <v>-166500</v>
      </c>
      <c r="ES155" s="306">
        <v>-1</v>
      </c>
      <c r="ET155" s="276"/>
      <c r="EU155" s="277">
        <v>41446.68</v>
      </c>
      <c r="EV155" s="113">
        <v>0</v>
      </c>
      <c r="EW155" s="113">
        <v>-41446.68</v>
      </c>
      <c r="EX155" s="306">
        <v>-1</v>
      </c>
      <c r="EZ155" s="277">
        <v>0</v>
      </c>
      <c r="FA155" s="113">
        <v>110623.23906557984</v>
      </c>
      <c r="FB155" s="113">
        <v>110623.23906557984</v>
      </c>
      <c r="FC155" s="306" t="s">
        <v>363</v>
      </c>
      <c r="FD155" s="276"/>
      <c r="FE155" s="277">
        <v>0</v>
      </c>
      <c r="FF155" s="113">
        <v>110623.23906557984</v>
      </c>
      <c r="FG155" s="113">
        <v>110623.23906557984</v>
      </c>
      <c r="FH155" s="306" t="s">
        <v>363</v>
      </c>
    </row>
    <row r="156" spans="1:164" s="56" customFormat="1">
      <c r="A156" s="67"/>
      <c r="B156" s="67"/>
      <c r="C156" s="68"/>
      <c r="F156" s="355"/>
      <c r="G156" s="356"/>
      <c r="H156" s="72"/>
      <c r="I156" s="304"/>
      <c r="J156" s="276"/>
      <c r="K156" s="296"/>
      <c r="L156" s="72"/>
      <c r="M156" s="72"/>
      <c r="N156" s="304"/>
      <c r="O156" s="75"/>
      <c r="P156" s="296"/>
      <c r="Q156" s="72"/>
      <c r="R156" s="72"/>
      <c r="S156" s="304"/>
      <c r="T156" s="276"/>
      <c r="U156" s="296"/>
      <c r="V156" s="72"/>
      <c r="W156" s="72"/>
      <c r="X156" s="304"/>
      <c r="Z156" s="296"/>
      <c r="AA156" s="72"/>
      <c r="AB156" s="72"/>
      <c r="AC156" s="304"/>
      <c r="AD156" s="276"/>
      <c r="AE156" s="296"/>
      <c r="AF156" s="72"/>
      <c r="AG156" s="72"/>
      <c r="AH156" s="304"/>
      <c r="AJ156" s="296"/>
      <c r="AK156" s="72"/>
      <c r="AL156" s="72"/>
      <c r="AM156" s="304"/>
      <c r="AN156" s="276"/>
      <c r="AO156" s="296"/>
      <c r="AP156" s="72"/>
      <c r="AQ156" s="72"/>
      <c r="AR156" s="304"/>
      <c r="AT156" s="296"/>
      <c r="AU156" s="72"/>
      <c r="AV156" s="72"/>
      <c r="AW156" s="304"/>
      <c r="AX156" s="276"/>
      <c r="AY156" s="296"/>
      <c r="AZ156" s="72"/>
      <c r="BA156" s="72"/>
      <c r="BB156" s="304"/>
      <c r="BD156" s="296"/>
      <c r="BE156" s="72"/>
      <c r="BF156" s="72"/>
      <c r="BG156" s="304"/>
      <c r="BH156" s="276"/>
      <c r="BI156" s="296"/>
      <c r="BJ156" s="72"/>
      <c r="BK156" s="72"/>
      <c r="BL156" s="304"/>
      <c r="BN156" s="296"/>
      <c r="BO156" s="72"/>
      <c r="BP156" s="72"/>
      <c r="BQ156" s="304"/>
      <c r="BR156" s="276"/>
      <c r="BS156" s="296"/>
      <c r="BT156" s="72"/>
      <c r="BU156" s="72"/>
      <c r="BV156" s="304"/>
      <c r="BX156" s="296"/>
      <c r="BY156" s="72"/>
      <c r="BZ156" s="72"/>
      <c r="CA156" s="304"/>
      <c r="CB156" s="276"/>
      <c r="CC156" s="296"/>
      <c r="CD156" s="72"/>
      <c r="CE156" s="72"/>
      <c r="CF156" s="304"/>
      <c r="CH156" s="296"/>
      <c r="CI156" s="72"/>
      <c r="CJ156" s="72"/>
      <c r="CK156" s="304"/>
      <c r="CL156" s="276"/>
      <c r="CM156" s="296"/>
      <c r="CN156" s="72"/>
      <c r="CO156" s="72"/>
      <c r="CP156" s="304"/>
      <c r="CR156" s="296"/>
      <c r="CS156" s="72"/>
      <c r="CT156" s="72"/>
      <c r="CU156" s="304"/>
      <c r="CV156" s="276"/>
      <c r="CW156" s="296"/>
      <c r="CX156" s="72"/>
      <c r="CY156" s="72"/>
      <c r="CZ156" s="304"/>
      <c r="DB156" s="296"/>
      <c r="DC156" s="72"/>
      <c r="DD156" s="72"/>
      <c r="DE156" s="304"/>
      <c r="DF156" s="276"/>
      <c r="DG156" s="296"/>
      <c r="DH156" s="72"/>
      <c r="DI156" s="72"/>
      <c r="DJ156" s="304"/>
      <c r="DL156" s="296"/>
      <c r="DM156" s="72"/>
      <c r="DN156" s="72"/>
      <c r="DO156" s="304"/>
      <c r="DP156" s="276"/>
      <c r="DQ156" s="296"/>
      <c r="DR156" s="72"/>
      <c r="DS156" s="72"/>
      <c r="DT156" s="304"/>
      <c r="DV156" s="296"/>
      <c r="DW156" s="72"/>
      <c r="DX156" s="72"/>
      <c r="DY156" s="304"/>
      <c r="DZ156" s="276"/>
      <c r="EA156" s="296"/>
      <c r="EB156" s="72"/>
      <c r="EC156" s="72"/>
      <c r="ED156" s="304"/>
      <c r="EF156" s="296"/>
      <c r="EG156" s="72"/>
      <c r="EH156" s="72"/>
      <c r="EI156" s="304"/>
      <c r="EJ156" s="276"/>
      <c r="EK156" s="296"/>
      <c r="EL156" s="72"/>
      <c r="EM156" s="72"/>
      <c r="EN156" s="304"/>
      <c r="EP156" s="296"/>
      <c r="EQ156" s="72"/>
      <c r="ER156" s="72"/>
      <c r="ES156" s="304"/>
      <c r="ET156" s="276"/>
      <c r="EU156" s="296"/>
      <c r="EV156" s="72"/>
      <c r="EW156" s="72"/>
      <c r="EX156" s="304"/>
      <c r="EZ156" s="296"/>
      <c r="FA156" s="72"/>
      <c r="FB156" s="72"/>
      <c r="FC156" s="304"/>
      <c r="FD156" s="276"/>
      <c r="FE156" s="296"/>
      <c r="FF156" s="72"/>
      <c r="FG156" s="72"/>
      <c r="FH156" s="304"/>
    </row>
    <row r="157" spans="1:164" s="56" customFormat="1">
      <c r="A157" s="67"/>
      <c r="B157" s="67"/>
      <c r="C157" s="112" t="s">
        <v>187</v>
      </c>
      <c r="D157" s="61"/>
      <c r="E157" s="61"/>
      <c r="F157" s="294">
        <v>328815.54999999702</v>
      </c>
      <c r="G157" s="195">
        <v>163490.15843217075</v>
      </c>
      <c r="H157" s="115">
        <v>-165325.39156783256</v>
      </c>
      <c r="I157" s="306">
        <v>-0.50279067266689204</v>
      </c>
      <c r="J157" s="276"/>
      <c r="K157" s="341">
        <v>1495175.1100000069</v>
      </c>
      <c r="L157" s="342">
        <v>163490.15843217075</v>
      </c>
      <c r="M157" s="115">
        <v>-1331684.9515678256</v>
      </c>
      <c r="N157" s="306">
        <v>-0.89065484213940638</v>
      </c>
      <c r="O157" s="116"/>
      <c r="P157" s="294">
        <v>23529260.109999999</v>
      </c>
      <c r="Q157" s="115">
        <v>25393489.09607818</v>
      </c>
      <c r="R157" s="115">
        <v>1864228.9860781799</v>
      </c>
      <c r="S157" s="306">
        <v>7.9230242572985859E-2</v>
      </c>
      <c r="T157" s="276"/>
      <c r="U157" s="294">
        <v>25932601.539999999</v>
      </c>
      <c r="V157" s="115">
        <v>25393489.09607818</v>
      </c>
      <c r="W157" s="115">
        <v>-539112.44392181793</v>
      </c>
      <c r="X157" s="306">
        <v>-2.0788984209326573E-2</v>
      </c>
      <c r="Z157" s="294">
        <v>-10543976.199999999</v>
      </c>
      <c r="AA157" s="115">
        <v>-11280989.800242871</v>
      </c>
      <c r="AB157" s="115">
        <v>-737013.60024287249</v>
      </c>
      <c r="AC157" s="306">
        <v>6.9899019711640906E-2</v>
      </c>
      <c r="AD157" s="276"/>
      <c r="AE157" s="294">
        <v>-9887722.5099999998</v>
      </c>
      <c r="AF157" s="115">
        <v>-11280989.800242871</v>
      </c>
      <c r="AG157" s="115">
        <v>-1393267.2902428722</v>
      </c>
      <c r="AH157" s="306">
        <v>0.1409088178631413</v>
      </c>
      <c r="AJ157" s="294">
        <v>0</v>
      </c>
      <c r="AK157" s="115">
        <v>-1143320.7499755491</v>
      </c>
      <c r="AL157" s="115">
        <v>-1143320.7499755491</v>
      </c>
      <c r="AM157" s="306" t="s">
        <v>363</v>
      </c>
      <c r="AN157" s="276"/>
      <c r="AO157" s="294">
        <v>0</v>
      </c>
      <c r="AP157" s="115">
        <v>-1143320.7499755491</v>
      </c>
      <c r="AQ157" s="115">
        <v>-1143320.7499755491</v>
      </c>
      <c r="AR157" s="306" t="s">
        <v>363</v>
      </c>
      <c r="AT157" s="294">
        <v>-1788578</v>
      </c>
      <c r="AU157" s="115">
        <v>-1737707.5604269269</v>
      </c>
      <c r="AV157" s="115">
        <v>50870.439573072857</v>
      </c>
      <c r="AW157" s="306">
        <v>-2.8441834559674143E-2</v>
      </c>
      <c r="AX157" s="276"/>
      <c r="AY157" s="294">
        <v>-2091149.96</v>
      </c>
      <c r="AZ157" s="115">
        <v>-1737707.5604269269</v>
      </c>
      <c r="BA157" s="115">
        <v>353442.39957307285</v>
      </c>
      <c r="BB157" s="306">
        <v>-0.16901819875848256</v>
      </c>
      <c r="BD157" s="294">
        <v>-4293220.0399999991</v>
      </c>
      <c r="BE157" s="115">
        <v>-4913640.2523131762</v>
      </c>
      <c r="BF157" s="115">
        <v>-620420.21231317683</v>
      </c>
      <c r="BG157" s="306">
        <v>0.14451162682851376</v>
      </c>
      <c r="BH157" s="276"/>
      <c r="BI157" s="294">
        <v>-5225531.8300000019</v>
      </c>
      <c r="BJ157" s="115">
        <v>-4913640.2523131762</v>
      </c>
      <c r="BK157" s="115">
        <v>311891.57768682542</v>
      </c>
      <c r="BL157" s="306">
        <v>-5.9686092790831841E-2</v>
      </c>
      <c r="BN157" s="294">
        <v>-575632</v>
      </c>
      <c r="BO157" s="115">
        <v>-534719.68451074744</v>
      </c>
      <c r="BP157" s="115">
        <v>40912.315489252607</v>
      </c>
      <c r="BQ157" s="306">
        <v>-7.1073733720940821E-2</v>
      </c>
      <c r="BR157" s="276"/>
      <c r="BS157" s="294">
        <v>-506226.76000000007</v>
      </c>
      <c r="BT157" s="115">
        <v>-534719.68451074744</v>
      </c>
      <c r="BU157" s="115">
        <v>-28492.924510747343</v>
      </c>
      <c r="BV157" s="306">
        <v>5.6284903845753513E-2</v>
      </c>
      <c r="BX157" s="294">
        <v>-1113862.08</v>
      </c>
      <c r="BY157" s="115">
        <v>-978241.26270992588</v>
      </c>
      <c r="BZ157" s="115">
        <v>135620.81729007408</v>
      </c>
      <c r="CA157" s="306">
        <v>-0.12175728012042035</v>
      </c>
      <c r="CB157" s="276"/>
      <c r="CC157" s="294">
        <v>-984656.9</v>
      </c>
      <c r="CD157" s="115">
        <v>-978241.26270992588</v>
      </c>
      <c r="CE157" s="115">
        <v>6415.6372900741371</v>
      </c>
      <c r="CF157" s="306">
        <v>-6.5156068982750613E-3</v>
      </c>
      <c r="CH157" s="294">
        <v>-1014749.99</v>
      </c>
      <c r="CI157" s="115">
        <v>-958829.7896771403</v>
      </c>
      <c r="CJ157" s="115">
        <v>55920.200322859775</v>
      </c>
      <c r="CK157" s="306">
        <v>-5.5107367207621036E-2</v>
      </c>
      <c r="CL157" s="276"/>
      <c r="CM157" s="294">
        <v>-998448.29999999993</v>
      </c>
      <c r="CN157" s="115">
        <v>-958829.7896771403</v>
      </c>
      <c r="CO157" s="115">
        <v>39618.510322859758</v>
      </c>
      <c r="CP157" s="306">
        <v>-3.9680081905953228E-2</v>
      </c>
      <c r="CR157" s="294">
        <v>-1079998</v>
      </c>
      <c r="CS157" s="115">
        <v>-1131796.3480267981</v>
      </c>
      <c r="CT157" s="115">
        <v>-51798.348026797976</v>
      </c>
      <c r="CU157" s="306">
        <v>4.7961522175779932E-2</v>
      </c>
      <c r="CV157" s="276"/>
      <c r="CW157" s="294">
        <v>-986461.77</v>
      </c>
      <c r="CX157" s="115">
        <v>-1131796.3480267981</v>
      </c>
      <c r="CY157" s="115">
        <v>-145334.57802679797</v>
      </c>
      <c r="CZ157" s="306">
        <v>0.14732915399934654</v>
      </c>
      <c r="DB157" s="294">
        <v>-2551240.25</v>
      </c>
      <c r="DC157" s="115">
        <v>-1179291.8977620827</v>
      </c>
      <c r="DD157" s="115">
        <v>1371948.3522379175</v>
      </c>
      <c r="DE157" s="306">
        <v>-0.53775741121907961</v>
      </c>
      <c r="DF157" s="276"/>
      <c r="DG157" s="294">
        <v>-3527147.5</v>
      </c>
      <c r="DH157" s="115">
        <v>-1179291.8977620827</v>
      </c>
      <c r="DI157" s="115">
        <v>2347855.6022379175</v>
      </c>
      <c r="DJ157" s="306">
        <v>-0.66565279797284282</v>
      </c>
      <c r="DL157" s="294">
        <v>0</v>
      </c>
      <c r="DM157" s="115">
        <v>-1214060.4662648272</v>
      </c>
      <c r="DN157" s="115">
        <v>-1214060.4662648272</v>
      </c>
      <c r="DO157" s="306" t="s">
        <v>363</v>
      </c>
      <c r="DP157" s="276"/>
      <c r="DQ157" s="294">
        <v>0</v>
      </c>
      <c r="DR157" s="115">
        <v>-1214060.4662648272</v>
      </c>
      <c r="DS157" s="115">
        <v>-1214060.4662648272</v>
      </c>
      <c r="DT157" s="306" t="s">
        <v>363</v>
      </c>
      <c r="DV157" s="294">
        <v>-72683</v>
      </c>
      <c r="DW157" s="115">
        <v>0</v>
      </c>
      <c r="DX157" s="115">
        <v>72683</v>
      </c>
      <c r="DY157" s="306">
        <v>-1</v>
      </c>
      <c r="DZ157" s="276"/>
      <c r="EA157" s="294">
        <v>-98958.039999999979</v>
      </c>
      <c r="EB157" s="115">
        <v>0</v>
      </c>
      <c r="EC157" s="115">
        <v>98958.039999999979</v>
      </c>
      <c r="ED157" s="306">
        <v>-1</v>
      </c>
      <c r="EF157" s="294">
        <v>-5</v>
      </c>
      <c r="EG157" s="115">
        <v>-46777.886670385138</v>
      </c>
      <c r="EH157" s="115">
        <v>-46772.886670385153</v>
      </c>
      <c r="EI157" s="306">
        <v>9354.5773340770302</v>
      </c>
      <c r="EJ157" s="276"/>
      <c r="EK157" s="294">
        <v>-89676.18</v>
      </c>
      <c r="EL157" s="115">
        <v>-46777.886670385138</v>
      </c>
      <c r="EM157" s="115">
        <v>42898.293329614833</v>
      </c>
      <c r="EN157" s="306">
        <v>-0.47836887487418439</v>
      </c>
      <c r="EP157" s="294">
        <v>-166500</v>
      </c>
      <c r="EQ157" s="115">
        <v>0</v>
      </c>
      <c r="ER157" s="115">
        <v>166500</v>
      </c>
      <c r="ES157" s="306">
        <v>-1</v>
      </c>
      <c r="ET157" s="276"/>
      <c r="EU157" s="294">
        <v>-41446.68</v>
      </c>
      <c r="EV157" s="115">
        <v>0</v>
      </c>
      <c r="EW157" s="115">
        <v>41446.68</v>
      </c>
      <c r="EX157" s="306">
        <v>-1</v>
      </c>
      <c r="EZ157" s="294">
        <v>0</v>
      </c>
      <c r="FA157" s="115">
        <v>-110623.23906557984</v>
      </c>
      <c r="FB157" s="115">
        <v>-110623.23906557984</v>
      </c>
      <c r="FC157" s="306" t="s">
        <v>363</v>
      </c>
      <c r="FD157" s="276"/>
      <c r="FE157" s="294">
        <v>0</v>
      </c>
      <c r="FF157" s="115">
        <v>-110623.23906557984</v>
      </c>
      <c r="FG157" s="115">
        <v>-110623.23906557984</v>
      </c>
      <c r="FH157" s="306" t="s">
        <v>363</v>
      </c>
    </row>
    <row r="158" spans="1:164" s="56" customFormat="1">
      <c r="A158" s="67"/>
      <c r="B158" s="67"/>
      <c r="C158" s="114"/>
      <c r="D158" s="116"/>
      <c r="E158" s="116"/>
      <c r="F158" s="357"/>
      <c r="G158" s="358"/>
      <c r="H158" s="117"/>
      <c r="I158" s="275"/>
      <c r="J158" s="276"/>
      <c r="K158" s="283"/>
      <c r="L158" s="117"/>
      <c r="M158" s="117"/>
      <c r="N158" s="275"/>
      <c r="O158" s="116"/>
      <c r="P158" s="283"/>
      <c r="Q158" s="117"/>
      <c r="R158" s="117"/>
      <c r="S158" s="275"/>
      <c r="T158" s="276"/>
      <c r="U158" s="283"/>
      <c r="V158" s="117"/>
      <c r="W158" s="117"/>
      <c r="X158" s="275"/>
      <c r="Z158" s="283"/>
      <c r="AA158" s="117"/>
      <c r="AB158" s="117"/>
      <c r="AC158" s="275"/>
      <c r="AD158" s="276"/>
      <c r="AE158" s="283"/>
      <c r="AF158" s="117"/>
      <c r="AG158" s="117"/>
      <c r="AH158" s="275"/>
      <c r="AJ158" s="283"/>
      <c r="AK158" s="117"/>
      <c r="AL158" s="117"/>
      <c r="AM158" s="275"/>
      <c r="AN158" s="276"/>
      <c r="AO158" s="283"/>
      <c r="AP158" s="117"/>
      <c r="AQ158" s="117"/>
      <c r="AR158" s="275"/>
      <c r="AT158" s="283"/>
      <c r="AU158" s="117"/>
      <c r="AV158" s="117"/>
      <c r="AW158" s="275"/>
      <c r="AX158" s="276"/>
      <c r="AY158" s="283"/>
      <c r="AZ158" s="117"/>
      <c r="BA158" s="117"/>
      <c r="BB158" s="275"/>
      <c r="BD158" s="283"/>
      <c r="BE158" s="117"/>
      <c r="BF158" s="117"/>
      <c r="BG158" s="275"/>
      <c r="BH158" s="276"/>
      <c r="BI158" s="283"/>
      <c r="BJ158" s="117"/>
      <c r="BK158" s="117"/>
      <c r="BL158" s="275"/>
      <c r="BN158" s="283"/>
      <c r="BO158" s="117"/>
      <c r="BP158" s="117"/>
      <c r="BQ158" s="275"/>
      <c r="BR158" s="276"/>
      <c r="BS158" s="283"/>
      <c r="BT158" s="117"/>
      <c r="BU158" s="117"/>
      <c r="BV158" s="275"/>
      <c r="BX158" s="283"/>
      <c r="BY158" s="117"/>
      <c r="BZ158" s="117"/>
      <c r="CA158" s="275"/>
      <c r="CB158" s="276"/>
      <c r="CC158" s="283"/>
      <c r="CD158" s="117"/>
      <c r="CE158" s="117"/>
      <c r="CF158" s="275"/>
      <c r="CH158" s="283"/>
      <c r="CI158" s="117"/>
      <c r="CJ158" s="117"/>
      <c r="CK158" s="275"/>
      <c r="CL158" s="276"/>
      <c r="CM158" s="283"/>
      <c r="CN158" s="117"/>
      <c r="CO158" s="117"/>
      <c r="CP158" s="275"/>
      <c r="CR158" s="283"/>
      <c r="CS158" s="117"/>
      <c r="CT158" s="117"/>
      <c r="CU158" s="275"/>
      <c r="CV158" s="276"/>
      <c r="CW158" s="283"/>
      <c r="CX158" s="117"/>
      <c r="CY158" s="117"/>
      <c r="CZ158" s="275"/>
      <c r="DB158" s="283"/>
      <c r="DC158" s="117"/>
      <c r="DD158" s="117"/>
      <c r="DE158" s="275"/>
      <c r="DF158" s="276"/>
      <c r="DG158" s="283"/>
      <c r="DH158" s="117"/>
      <c r="DI158" s="117"/>
      <c r="DJ158" s="275"/>
      <c r="DL158" s="283"/>
      <c r="DM158" s="117"/>
      <c r="DN158" s="117"/>
      <c r="DO158" s="275"/>
      <c r="DP158" s="276"/>
      <c r="DQ158" s="283"/>
      <c r="DR158" s="117"/>
      <c r="DS158" s="117"/>
      <c r="DT158" s="275"/>
      <c r="DV158" s="283"/>
      <c r="DW158" s="117"/>
      <c r="DX158" s="117"/>
      <c r="DY158" s="275"/>
      <c r="DZ158" s="276"/>
      <c r="EA158" s="283"/>
      <c r="EB158" s="117"/>
      <c r="EC158" s="117"/>
      <c r="ED158" s="275"/>
      <c r="EF158" s="283"/>
      <c r="EG158" s="117"/>
      <c r="EH158" s="117"/>
      <c r="EI158" s="275"/>
      <c r="EJ158" s="276"/>
      <c r="EK158" s="283"/>
      <c r="EL158" s="117"/>
      <c r="EM158" s="117"/>
      <c r="EN158" s="275"/>
      <c r="EP158" s="283"/>
      <c r="EQ158" s="117"/>
      <c r="ER158" s="117"/>
      <c r="ES158" s="275"/>
      <c r="ET158" s="276"/>
      <c r="EU158" s="283"/>
      <c r="EV158" s="117"/>
      <c r="EW158" s="117"/>
      <c r="EX158" s="275"/>
      <c r="EZ158" s="283"/>
      <c r="FA158" s="117"/>
      <c r="FB158" s="117"/>
      <c r="FC158" s="275"/>
      <c r="FD158" s="276"/>
      <c r="FE158" s="283"/>
      <c r="FF158" s="117"/>
      <c r="FG158" s="117"/>
      <c r="FH158" s="275"/>
    </row>
    <row r="159" spans="1:164" s="56" customFormat="1">
      <c r="A159" s="67"/>
      <c r="B159" s="67"/>
      <c r="C159" s="278"/>
      <c r="D159" s="116"/>
      <c r="E159" s="116"/>
      <c r="F159" s="274"/>
      <c r="G159" s="211"/>
      <c r="H159" s="111">
        <v>0</v>
      </c>
      <c r="I159" s="275">
        <v>0</v>
      </c>
      <c r="J159" s="276"/>
      <c r="K159" s="274"/>
      <c r="L159" s="211"/>
      <c r="M159" s="111">
        <v>0</v>
      </c>
      <c r="N159" s="275">
        <v>0</v>
      </c>
      <c r="O159" s="116"/>
      <c r="P159" s="272">
        <v>0</v>
      </c>
      <c r="Q159" s="279">
        <v>0</v>
      </c>
      <c r="R159" s="279"/>
      <c r="S159" s="280"/>
      <c r="T159" s="276"/>
      <c r="U159" s="281"/>
      <c r="V159" s="279"/>
      <c r="W159" s="279"/>
      <c r="X159" s="280"/>
      <c r="Y159" s="282"/>
      <c r="Z159" s="272">
        <v>0</v>
      </c>
      <c r="AA159" s="279">
        <v>0</v>
      </c>
      <c r="AB159" s="279"/>
      <c r="AC159" s="280"/>
      <c r="AD159" s="276"/>
      <c r="AE159" s="281"/>
      <c r="AF159" s="279"/>
      <c r="AG159" s="279"/>
      <c r="AH159" s="280"/>
      <c r="AI159" s="282"/>
      <c r="AJ159" s="272">
        <v>0</v>
      </c>
      <c r="AK159" s="279">
        <v>0</v>
      </c>
      <c r="AL159" s="279"/>
      <c r="AM159" s="280"/>
      <c r="AN159" s="276"/>
      <c r="AO159" s="281"/>
      <c r="AP159" s="279"/>
      <c r="AQ159" s="279"/>
      <c r="AR159" s="280"/>
      <c r="AS159" s="282"/>
      <c r="AT159" s="272">
        <v>0</v>
      </c>
      <c r="AU159" s="279">
        <v>0</v>
      </c>
      <c r="AV159" s="279"/>
      <c r="AW159" s="280"/>
      <c r="AX159" s="276"/>
      <c r="AY159" s="281"/>
      <c r="AZ159" s="279"/>
      <c r="BA159" s="279"/>
      <c r="BB159" s="280"/>
      <c r="BC159" s="282"/>
      <c r="BD159" s="272">
        <v>0</v>
      </c>
      <c r="BE159" s="279">
        <v>0</v>
      </c>
      <c r="BF159" s="279"/>
      <c r="BG159" s="280"/>
      <c r="BH159" s="276"/>
      <c r="BI159" s="272">
        <v>0</v>
      </c>
      <c r="BJ159" s="279">
        <v>0</v>
      </c>
      <c r="BK159" s="279"/>
      <c r="BL159" s="280"/>
      <c r="BM159" s="282"/>
      <c r="BN159" s="272">
        <v>0</v>
      </c>
      <c r="BO159" s="279">
        <v>0</v>
      </c>
      <c r="BP159" s="279"/>
      <c r="BQ159" s="280"/>
      <c r="BR159" s="276"/>
      <c r="BS159" s="281"/>
      <c r="BT159" s="279"/>
      <c r="BU159" s="279"/>
      <c r="BV159" s="280"/>
      <c r="BW159" s="282"/>
      <c r="BX159" s="272">
        <v>0</v>
      </c>
      <c r="BY159" s="279">
        <v>0</v>
      </c>
      <c r="BZ159" s="279"/>
      <c r="CA159" s="280"/>
      <c r="CB159" s="276"/>
      <c r="CC159" s="281"/>
      <c r="CD159" s="279"/>
      <c r="CE159" s="279"/>
      <c r="CF159" s="280"/>
      <c r="CG159" s="282"/>
      <c r="CH159" s="272">
        <v>0</v>
      </c>
      <c r="CI159" s="279">
        <v>0</v>
      </c>
      <c r="CJ159" s="279"/>
      <c r="CK159" s="280"/>
      <c r="CL159" s="276"/>
      <c r="CM159" s="281"/>
      <c r="CN159" s="279"/>
      <c r="CO159" s="279"/>
      <c r="CP159" s="280"/>
      <c r="CQ159" s="282"/>
      <c r="CR159" s="272">
        <v>0</v>
      </c>
      <c r="CS159" s="279">
        <v>0</v>
      </c>
      <c r="CT159" s="279"/>
      <c r="CU159" s="280"/>
      <c r="CV159" s="276"/>
      <c r="CW159" s="281"/>
      <c r="CX159" s="279"/>
      <c r="CY159" s="279"/>
      <c r="CZ159" s="280"/>
      <c r="DA159" s="282"/>
      <c r="DB159" s="272">
        <v>0</v>
      </c>
      <c r="DC159" s="279">
        <v>0</v>
      </c>
      <c r="DD159" s="279"/>
      <c r="DE159" s="280"/>
      <c r="DF159" s="276"/>
      <c r="DG159" s="285"/>
      <c r="DH159" s="279"/>
      <c r="DI159" s="279"/>
      <c r="DJ159" s="280"/>
      <c r="DK159" s="282"/>
      <c r="DL159" s="272">
        <v>0</v>
      </c>
      <c r="DM159" s="279">
        <v>0</v>
      </c>
      <c r="DN159" s="279"/>
      <c r="DO159" s="280"/>
      <c r="DP159" s="276"/>
      <c r="DQ159" s="285"/>
      <c r="DR159" s="279"/>
      <c r="DS159" s="279"/>
      <c r="DT159" s="280"/>
      <c r="DU159" s="282"/>
      <c r="DV159" s="272">
        <v>0</v>
      </c>
      <c r="DW159" s="279">
        <v>0</v>
      </c>
      <c r="DX159" s="279"/>
      <c r="DY159" s="280"/>
      <c r="DZ159" s="276"/>
      <c r="EA159" s="285"/>
      <c r="EB159" s="279"/>
      <c r="EC159" s="279"/>
      <c r="ED159" s="280"/>
      <c r="EE159" s="282"/>
      <c r="EF159" s="272">
        <v>0</v>
      </c>
      <c r="EG159" s="279">
        <v>0</v>
      </c>
      <c r="EH159" s="279"/>
      <c r="EI159" s="280"/>
      <c r="EJ159" s="276"/>
      <c r="EK159" s="285"/>
      <c r="EL159" s="279"/>
      <c r="EM159" s="279"/>
      <c r="EN159" s="280"/>
      <c r="EO159" s="282"/>
      <c r="EP159" s="272">
        <v>0</v>
      </c>
      <c r="EQ159" s="279">
        <v>0</v>
      </c>
      <c r="ER159" s="279"/>
      <c r="ES159" s="280"/>
      <c r="ET159" s="276"/>
      <c r="EU159" s="285"/>
      <c r="EV159" s="279"/>
      <c r="EW159" s="279"/>
      <c r="EX159" s="280"/>
      <c r="EY159" s="282"/>
      <c r="EZ159" s="272">
        <v>0</v>
      </c>
      <c r="FA159" s="279">
        <v>0</v>
      </c>
      <c r="FB159" s="279"/>
      <c r="FC159" s="280"/>
      <c r="FD159" s="276"/>
      <c r="FE159" s="285"/>
      <c r="FF159" s="279"/>
      <c r="FG159" s="279"/>
      <c r="FH159" s="280"/>
    </row>
    <row r="160" spans="1:164" s="56" customFormat="1">
      <c r="A160" s="67"/>
      <c r="B160" s="67"/>
      <c r="C160" s="278"/>
      <c r="D160" s="116"/>
      <c r="E160" s="116"/>
      <c r="F160" s="274"/>
      <c r="G160" s="211"/>
      <c r="H160" s="111">
        <v>0</v>
      </c>
      <c r="I160" s="275">
        <v>0</v>
      </c>
      <c r="J160" s="276"/>
      <c r="K160" s="274"/>
      <c r="L160" s="211"/>
      <c r="M160" s="111">
        <v>0</v>
      </c>
      <c r="N160" s="275">
        <v>0</v>
      </c>
      <c r="O160" s="116"/>
      <c r="P160" s="272">
        <v>0</v>
      </c>
      <c r="Q160" s="279">
        <v>0</v>
      </c>
      <c r="R160" s="279"/>
      <c r="S160" s="280"/>
      <c r="T160" s="276"/>
      <c r="U160" s="281"/>
      <c r="V160" s="279">
        <v>0</v>
      </c>
      <c r="W160" s="279"/>
      <c r="X160" s="280"/>
      <c r="Y160" s="282"/>
      <c r="Z160" s="272">
        <v>0</v>
      </c>
      <c r="AA160" s="279">
        <v>0</v>
      </c>
      <c r="AB160" s="279"/>
      <c r="AC160" s="280"/>
      <c r="AD160" s="276"/>
      <c r="AE160" s="281"/>
      <c r="AF160" s="279">
        <v>0</v>
      </c>
      <c r="AG160" s="279"/>
      <c r="AH160" s="280"/>
      <c r="AI160" s="282"/>
      <c r="AJ160" s="272">
        <v>0</v>
      </c>
      <c r="AK160" s="279">
        <v>0</v>
      </c>
      <c r="AL160" s="279"/>
      <c r="AM160" s="280"/>
      <c r="AN160" s="276"/>
      <c r="AO160" s="281"/>
      <c r="AP160" s="279">
        <v>0</v>
      </c>
      <c r="AQ160" s="279"/>
      <c r="AR160" s="280"/>
      <c r="AS160" s="282"/>
      <c r="AT160" s="272">
        <v>0</v>
      </c>
      <c r="AU160" s="279">
        <v>0</v>
      </c>
      <c r="AV160" s="279"/>
      <c r="AW160" s="280"/>
      <c r="AX160" s="276"/>
      <c r="AY160" s="281"/>
      <c r="AZ160" s="279">
        <v>0</v>
      </c>
      <c r="BA160" s="279"/>
      <c r="BB160" s="280"/>
      <c r="BC160" s="282"/>
      <c r="BD160" s="272">
        <v>0</v>
      </c>
      <c r="BE160" s="279">
        <v>0</v>
      </c>
      <c r="BF160" s="279"/>
      <c r="BG160" s="280"/>
      <c r="BH160" s="276"/>
      <c r="BI160" s="272">
        <v>0</v>
      </c>
      <c r="BJ160" s="279">
        <v>0</v>
      </c>
      <c r="BK160" s="279"/>
      <c r="BL160" s="280"/>
      <c r="BM160" s="282"/>
      <c r="BN160" s="272">
        <v>0</v>
      </c>
      <c r="BO160" s="279">
        <v>0</v>
      </c>
      <c r="BP160" s="279"/>
      <c r="BQ160" s="280"/>
      <c r="BR160" s="276"/>
      <c r="BS160" s="281"/>
      <c r="BT160" s="279">
        <v>0</v>
      </c>
      <c r="BU160" s="279"/>
      <c r="BV160" s="280"/>
      <c r="BW160" s="282"/>
      <c r="BX160" s="272">
        <v>0</v>
      </c>
      <c r="BY160" s="279">
        <v>0</v>
      </c>
      <c r="BZ160" s="279"/>
      <c r="CA160" s="280"/>
      <c r="CB160" s="276"/>
      <c r="CC160" s="281"/>
      <c r="CD160" s="279">
        <v>0</v>
      </c>
      <c r="CE160" s="279"/>
      <c r="CF160" s="280"/>
      <c r="CG160" s="282"/>
      <c r="CH160" s="272">
        <v>0</v>
      </c>
      <c r="CI160" s="279">
        <v>0</v>
      </c>
      <c r="CJ160" s="279"/>
      <c r="CK160" s="280"/>
      <c r="CL160" s="276"/>
      <c r="CM160" s="281"/>
      <c r="CN160" s="279">
        <v>0</v>
      </c>
      <c r="CO160" s="279"/>
      <c r="CP160" s="280"/>
      <c r="CQ160" s="282"/>
      <c r="CR160" s="272">
        <v>0</v>
      </c>
      <c r="CS160" s="279">
        <v>0</v>
      </c>
      <c r="CT160" s="279"/>
      <c r="CU160" s="280"/>
      <c r="CV160" s="276"/>
      <c r="CW160" s="281"/>
      <c r="CX160" s="279">
        <v>0</v>
      </c>
      <c r="CY160" s="279"/>
      <c r="CZ160" s="280"/>
      <c r="DA160" s="282"/>
      <c r="DB160" s="272">
        <v>0</v>
      </c>
      <c r="DC160" s="279">
        <v>0</v>
      </c>
      <c r="DD160" s="279"/>
      <c r="DE160" s="280"/>
      <c r="DF160" s="276"/>
      <c r="DG160" s="285"/>
      <c r="DH160" s="279">
        <v>0</v>
      </c>
      <c r="DI160" s="279"/>
      <c r="DJ160" s="280"/>
      <c r="DK160" s="282"/>
      <c r="DL160" s="272">
        <v>0</v>
      </c>
      <c r="DM160" s="279">
        <v>0</v>
      </c>
      <c r="DN160" s="279"/>
      <c r="DO160" s="280"/>
      <c r="DP160" s="276"/>
      <c r="DQ160" s="285"/>
      <c r="DR160" s="279">
        <v>0</v>
      </c>
      <c r="DS160" s="279"/>
      <c r="DT160" s="280"/>
      <c r="DU160" s="282"/>
      <c r="DV160" s="272">
        <v>0</v>
      </c>
      <c r="DW160" s="279">
        <v>0</v>
      </c>
      <c r="DX160" s="279"/>
      <c r="DY160" s="280"/>
      <c r="DZ160" s="276"/>
      <c r="EA160" s="285"/>
      <c r="EB160" s="279">
        <v>0</v>
      </c>
      <c r="EC160" s="279"/>
      <c r="ED160" s="280"/>
      <c r="EE160" s="282"/>
      <c r="EF160" s="272">
        <v>0</v>
      </c>
      <c r="EG160" s="279">
        <v>0</v>
      </c>
      <c r="EH160" s="279"/>
      <c r="EI160" s="280"/>
      <c r="EJ160" s="276"/>
      <c r="EK160" s="285"/>
      <c r="EL160" s="279">
        <v>0</v>
      </c>
      <c r="EM160" s="279"/>
      <c r="EN160" s="280"/>
      <c r="EO160" s="282"/>
      <c r="EP160" s="272">
        <v>0</v>
      </c>
      <c r="EQ160" s="279">
        <v>0</v>
      </c>
      <c r="ER160" s="279"/>
      <c r="ES160" s="280"/>
      <c r="ET160" s="276"/>
      <c r="EU160" s="285"/>
      <c r="EV160" s="279">
        <v>0</v>
      </c>
      <c r="EW160" s="279"/>
      <c r="EX160" s="280"/>
      <c r="EY160" s="282"/>
      <c r="EZ160" s="272">
        <v>0</v>
      </c>
      <c r="FA160" s="279">
        <v>0</v>
      </c>
      <c r="FB160" s="279"/>
      <c r="FC160" s="280"/>
      <c r="FD160" s="276"/>
      <c r="FE160" s="285"/>
      <c r="FF160" s="279">
        <v>0</v>
      </c>
      <c r="FG160" s="279"/>
      <c r="FH160" s="280"/>
    </row>
    <row r="161" spans="1:164" s="56" customFormat="1">
      <c r="A161" s="67"/>
      <c r="B161" s="67"/>
      <c r="C161" s="278"/>
      <c r="D161" s="116"/>
      <c r="E161" s="116"/>
      <c r="F161" s="274"/>
      <c r="G161" s="211"/>
      <c r="H161" s="111">
        <v>0</v>
      </c>
      <c r="I161" s="275">
        <v>0</v>
      </c>
      <c r="J161" s="276"/>
      <c r="K161" s="274"/>
      <c r="L161" s="211"/>
      <c r="M161" s="111">
        <v>0</v>
      </c>
      <c r="N161" s="275">
        <v>0</v>
      </c>
      <c r="O161" s="116"/>
      <c r="P161" s="272">
        <v>0</v>
      </c>
      <c r="Q161" s="279">
        <v>0</v>
      </c>
      <c r="R161" s="279"/>
      <c r="S161" s="280"/>
      <c r="T161" s="276"/>
      <c r="U161" s="281"/>
      <c r="V161" s="279">
        <v>0</v>
      </c>
      <c r="W161" s="279"/>
      <c r="X161" s="280"/>
      <c r="Y161" s="282"/>
      <c r="Z161" s="272">
        <v>0</v>
      </c>
      <c r="AA161" s="279">
        <v>0</v>
      </c>
      <c r="AB161" s="279"/>
      <c r="AC161" s="280"/>
      <c r="AD161" s="276"/>
      <c r="AE161" s="281"/>
      <c r="AF161" s="279">
        <v>0</v>
      </c>
      <c r="AG161" s="279"/>
      <c r="AH161" s="280"/>
      <c r="AI161" s="282"/>
      <c r="AJ161" s="272">
        <v>0</v>
      </c>
      <c r="AK161" s="279">
        <v>0</v>
      </c>
      <c r="AL161" s="279"/>
      <c r="AM161" s="280"/>
      <c r="AN161" s="276"/>
      <c r="AO161" s="281"/>
      <c r="AP161" s="279">
        <v>0</v>
      </c>
      <c r="AQ161" s="279"/>
      <c r="AR161" s="280"/>
      <c r="AS161" s="282"/>
      <c r="AT161" s="272">
        <v>0</v>
      </c>
      <c r="AU161" s="279">
        <v>0</v>
      </c>
      <c r="AV161" s="279"/>
      <c r="AW161" s="280"/>
      <c r="AX161" s="276"/>
      <c r="AY161" s="281"/>
      <c r="AZ161" s="279">
        <v>0</v>
      </c>
      <c r="BA161" s="279"/>
      <c r="BB161" s="280"/>
      <c r="BC161" s="282"/>
      <c r="BD161" s="272">
        <v>0</v>
      </c>
      <c r="BE161" s="279">
        <v>0</v>
      </c>
      <c r="BF161" s="279"/>
      <c r="BG161" s="280"/>
      <c r="BH161" s="276"/>
      <c r="BI161" s="272">
        <v>0</v>
      </c>
      <c r="BJ161" s="279">
        <v>0</v>
      </c>
      <c r="BK161" s="279"/>
      <c r="BL161" s="280"/>
      <c r="BM161" s="282"/>
      <c r="BN161" s="272">
        <v>0</v>
      </c>
      <c r="BO161" s="279">
        <v>0</v>
      </c>
      <c r="BP161" s="279"/>
      <c r="BQ161" s="280"/>
      <c r="BR161" s="276"/>
      <c r="BS161" s="281"/>
      <c r="BT161" s="279">
        <v>0</v>
      </c>
      <c r="BU161" s="279"/>
      <c r="BV161" s="280"/>
      <c r="BW161" s="282"/>
      <c r="BX161" s="272">
        <v>0</v>
      </c>
      <c r="BY161" s="279">
        <v>0</v>
      </c>
      <c r="BZ161" s="279"/>
      <c r="CA161" s="280"/>
      <c r="CB161" s="276"/>
      <c r="CC161" s="281"/>
      <c r="CD161" s="279">
        <v>0</v>
      </c>
      <c r="CE161" s="279"/>
      <c r="CF161" s="280"/>
      <c r="CG161" s="282"/>
      <c r="CH161" s="272">
        <v>0</v>
      </c>
      <c r="CI161" s="279">
        <v>0</v>
      </c>
      <c r="CJ161" s="279"/>
      <c r="CK161" s="280"/>
      <c r="CL161" s="276"/>
      <c r="CM161" s="281"/>
      <c r="CN161" s="279">
        <v>0</v>
      </c>
      <c r="CO161" s="279"/>
      <c r="CP161" s="280"/>
      <c r="CQ161" s="282"/>
      <c r="CR161" s="272">
        <v>0</v>
      </c>
      <c r="CS161" s="279">
        <v>0</v>
      </c>
      <c r="CT161" s="279"/>
      <c r="CU161" s="280"/>
      <c r="CV161" s="276"/>
      <c r="CW161" s="281"/>
      <c r="CX161" s="279">
        <v>0</v>
      </c>
      <c r="CY161" s="279"/>
      <c r="CZ161" s="280"/>
      <c r="DA161" s="282"/>
      <c r="DB161" s="272">
        <v>0</v>
      </c>
      <c r="DC161" s="279">
        <v>0</v>
      </c>
      <c r="DD161" s="279"/>
      <c r="DE161" s="280"/>
      <c r="DF161" s="276"/>
      <c r="DG161" s="285"/>
      <c r="DH161" s="279">
        <v>0</v>
      </c>
      <c r="DI161" s="279"/>
      <c r="DJ161" s="280"/>
      <c r="DK161" s="282"/>
      <c r="DL161" s="272">
        <v>0</v>
      </c>
      <c r="DM161" s="279">
        <v>0</v>
      </c>
      <c r="DN161" s="279"/>
      <c r="DO161" s="280"/>
      <c r="DP161" s="276"/>
      <c r="DQ161" s="285"/>
      <c r="DR161" s="279">
        <v>0</v>
      </c>
      <c r="DS161" s="279"/>
      <c r="DT161" s="280"/>
      <c r="DU161" s="282"/>
      <c r="DV161" s="272">
        <v>0</v>
      </c>
      <c r="DW161" s="279">
        <v>0</v>
      </c>
      <c r="DX161" s="279"/>
      <c r="DY161" s="280"/>
      <c r="DZ161" s="276"/>
      <c r="EA161" s="285"/>
      <c r="EB161" s="279">
        <v>0</v>
      </c>
      <c r="EC161" s="279"/>
      <c r="ED161" s="280"/>
      <c r="EE161" s="282"/>
      <c r="EF161" s="272">
        <v>0</v>
      </c>
      <c r="EG161" s="279">
        <v>0</v>
      </c>
      <c r="EH161" s="279"/>
      <c r="EI161" s="280"/>
      <c r="EJ161" s="276"/>
      <c r="EK161" s="285"/>
      <c r="EL161" s="279">
        <v>0</v>
      </c>
      <c r="EM161" s="279"/>
      <c r="EN161" s="280"/>
      <c r="EO161" s="282"/>
      <c r="EP161" s="272">
        <v>0</v>
      </c>
      <c r="EQ161" s="279">
        <v>0</v>
      </c>
      <c r="ER161" s="279"/>
      <c r="ES161" s="280"/>
      <c r="ET161" s="276"/>
      <c r="EU161" s="285"/>
      <c r="EV161" s="279">
        <v>0</v>
      </c>
      <c r="EW161" s="279"/>
      <c r="EX161" s="280"/>
      <c r="EY161" s="282"/>
      <c r="EZ161" s="272">
        <v>0</v>
      </c>
      <c r="FA161" s="279">
        <v>0</v>
      </c>
      <c r="FB161" s="279"/>
      <c r="FC161" s="280"/>
      <c r="FD161" s="276"/>
      <c r="FE161" s="285"/>
      <c r="FF161" s="279">
        <v>0</v>
      </c>
      <c r="FG161" s="279"/>
      <c r="FH161" s="280"/>
    </row>
    <row r="162" spans="1:164" s="56" customFormat="1">
      <c r="A162" s="67"/>
      <c r="B162" s="67"/>
      <c r="C162" s="278"/>
      <c r="D162" s="116"/>
      <c r="E162" s="116"/>
      <c r="F162" s="274"/>
      <c r="G162" s="211"/>
      <c r="H162" s="111">
        <v>0</v>
      </c>
      <c r="I162" s="275">
        <v>0</v>
      </c>
      <c r="J162" s="276"/>
      <c r="K162" s="274"/>
      <c r="L162" s="211"/>
      <c r="M162" s="111">
        <v>0</v>
      </c>
      <c r="N162" s="275">
        <v>0</v>
      </c>
      <c r="O162" s="116"/>
      <c r="P162" s="272">
        <v>0</v>
      </c>
      <c r="Q162" s="279">
        <v>0</v>
      </c>
      <c r="R162" s="279"/>
      <c r="S162" s="280"/>
      <c r="T162" s="276"/>
      <c r="U162" s="281"/>
      <c r="V162" s="279"/>
      <c r="W162" s="279"/>
      <c r="X162" s="280"/>
      <c r="Y162" s="282"/>
      <c r="Z162" s="272">
        <v>0</v>
      </c>
      <c r="AA162" s="279">
        <v>0</v>
      </c>
      <c r="AB162" s="279"/>
      <c r="AC162" s="280"/>
      <c r="AD162" s="276"/>
      <c r="AE162" s="281"/>
      <c r="AF162" s="279"/>
      <c r="AG162" s="279"/>
      <c r="AH162" s="280"/>
      <c r="AI162" s="282"/>
      <c r="AJ162" s="272">
        <v>0</v>
      </c>
      <c r="AK162" s="279">
        <v>0</v>
      </c>
      <c r="AL162" s="279"/>
      <c r="AM162" s="280"/>
      <c r="AN162" s="276"/>
      <c r="AO162" s="281"/>
      <c r="AP162" s="279"/>
      <c r="AQ162" s="279"/>
      <c r="AR162" s="280"/>
      <c r="AS162" s="282"/>
      <c r="AT162" s="272">
        <v>0</v>
      </c>
      <c r="AU162" s="279">
        <v>0</v>
      </c>
      <c r="AV162" s="279"/>
      <c r="AW162" s="280"/>
      <c r="AX162" s="276"/>
      <c r="AY162" s="281"/>
      <c r="AZ162" s="279"/>
      <c r="BA162" s="279"/>
      <c r="BB162" s="280"/>
      <c r="BC162" s="282"/>
      <c r="BD162" s="272">
        <v>0</v>
      </c>
      <c r="BE162" s="279">
        <v>0</v>
      </c>
      <c r="BF162" s="279"/>
      <c r="BG162" s="280"/>
      <c r="BH162" s="276"/>
      <c r="BI162" s="272">
        <v>0</v>
      </c>
      <c r="BJ162" s="279">
        <v>0</v>
      </c>
      <c r="BK162" s="279"/>
      <c r="BL162" s="280"/>
      <c r="BM162" s="282"/>
      <c r="BN162" s="272">
        <v>0</v>
      </c>
      <c r="BO162" s="279">
        <v>0</v>
      </c>
      <c r="BP162" s="279"/>
      <c r="BQ162" s="280"/>
      <c r="BR162" s="276"/>
      <c r="BS162" s="281"/>
      <c r="BT162" s="279"/>
      <c r="BU162" s="279"/>
      <c r="BV162" s="280"/>
      <c r="BW162" s="282"/>
      <c r="BX162" s="272">
        <v>0</v>
      </c>
      <c r="BY162" s="279">
        <v>0</v>
      </c>
      <c r="BZ162" s="279"/>
      <c r="CA162" s="280"/>
      <c r="CB162" s="276"/>
      <c r="CC162" s="281"/>
      <c r="CD162" s="279"/>
      <c r="CE162" s="279"/>
      <c r="CF162" s="280"/>
      <c r="CG162" s="282"/>
      <c r="CH162" s="272">
        <v>0</v>
      </c>
      <c r="CI162" s="279">
        <v>0</v>
      </c>
      <c r="CJ162" s="279"/>
      <c r="CK162" s="280"/>
      <c r="CL162" s="276"/>
      <c r="CM162" s="281"/>
      <c r="CN162" s="279"/>
      <c r="CO162" s="279"/>
      <c r="CP162" s="280"/>
      <c r="CQ162" s="282"/>
      <c r="CR162" s="272">
        <v>0</v>
      </c>
      <c r="CS162" s="279">
        <v>0</v>
      </c>
      <c r="CT162" s="279"/>
      <c r="CU162" s="280"/>
      <c r="CV162" s="276"/>
      <c r="CW162" s="281"/>
      <c r="CX162" s="279"/>
      <c r="CY162" s="279"/>
      <c r="CZ162" s="280"/>
      <c r="DA162" s="282"/>
      <c r="DB162" s="272">
        <v>0</v>
      </c>
      <c r="DC162" s="279">
        <v>0</v>
      </c>
      <c r="DD162" s="279"/>
      <c r="DE162" s="280"/>
      <c r="DF162" s="276"/>
      <c r="DG162" s="285"/>
      <c r="DH162" s="279"/>
      <c r="DI162" s="279"/>
      <c r="DJ162" s="280"/>
      <c r="DK162" s="282"/>
      <c r="DL162" s="272">
        <v>0</v>
      </c>
      <c r="DM162" s="279">
        <v>0</v>
      </c>
      <c r="DN162" s="279"/>
      <c r="DO162" s="280"/>
      <c r="DP162" s="276"/>
      <c r="DQ162" s="285"/>
      <c r="DR162" s="279"/>
      <c r="DS162" s="279"/>
      <c r="DT162" s="280"/>
      <c r="DU162" s="282"/>
      <c r="DV162" s="272">
        <v>0</v>
      </c>
      <c r="DW162" s="279">
        <v>0</v>
      </c>
      <c r="DX162" s="279"/>
      <c r="DY162" s="280"/>
      <c r="DZ162" s="276"/>
      <c r="EA162" s="285"/>
      <c r="EB162" s="279"/>
      <c r="EC162" s="279"/>
      <c r="ED162" s="280"/>
      <c r="EE162" s="282"/>
      <c r="EF162" s="272">
        <v>0</v>
      </c>
      <c r="EG162" s="279">
        <v>0</v>
      </c>
      <c r="EH162" s="279"/>
      <c r="EI162" s="280"/>
      <c r="EJ162" s="276"/>
      <c r="EK162" s="285"/>
      <c r="EL162" s="279"/>
      <c r="EM162" s="279"/>
      <c r="EN162" s="280"/>
      <c r="EO162" s="282"/>
      <c r="EP162" s="272">
        <v>0</v>
      </c>
      <c r="EQ162" s="279">
        <v>0</v>
      </c>
      <c r="ER162" s="279"/>
      <c r="ES162" s="280"/>
      <c r="ET162" s="276"/>
      <c r="EU162" s="285"/>
      <c r="EV162" s="279"/>
      <c r="EW162" s="279"/>
      <c r="EX162" s="280"/>
      <c r="EY162" s="282"/>
      <c r="EZ162" s="272">
        <v>0</v>
      </c>
      <c r="FA162" s="279">
        <v>0</v>
      </c>
      <c r="FB162" s="279"/>
      <c r="FC162" s="280"/>
      <c r="FD162" s="276"/>
      <c r="FE162" s="285"/>
      <c r="FF162" s="279"/>
      <c r="FG162" s="279"/>
      <c r="FH162" s="280"/>
    </row>
    <row r="163" spans="1:164" s="56" customFormat="1">
      <c r="A163" s="67"/>
      <c r="B163" s="67"/>
      <c r="C163" s="278"/>
      <c r="D163" s="116"/>
      <c r="E163" s="116"/>
      <c r="F163" s="286"/>
      <c r="G163" s="343"/>
      <c r="H163" s="287">
        <v>0</v>
      </c>
      <c r="I163" s="288">
        <v>0</v>
      </c>
      <c r="J163" s="276"/>
      <c r="K163" s="286"/>
      <c r="L163" s="343"/>
      <c r="M163" s="287">
        <v>0</v>
      </c>
      <c r="N163" s="288"/>
      <c r="O163" s="116"/>
      <c r="P163" s="289">
        <v>0</v>
      </c>
      <c r="Q163" s="290">
        <v>0</v>
      </c>
      <c r="R163" s="287"/>
      <c r="S163" s="291"/>
      <c r="T163" s="276"/>
      <c r="U163" s="292"/>
      <c r="V163" s="290">
        <v>0</v>
      </c>
      <c r="W163" s="287"/>
      <c r="X163" s="291"/>
      <c r="Y163" s="282"/>
      <c r="Z163" s="289">
        <v>0</v>
      </c>
      <c r="AA163" s="290">
        <v>0</v>
      </c>
      <c r="AB163" s="287"/>
      <c r="AC163" s="291"/>
      <c r="AD163" s="276"/>
      <c r="AE163" s="292"/>
      <c r="AF163" s="290">
        <v>0</v>
      </c>
      <c r="AG163" s="287"/>
      <c r="AH163" s="291"/>
      <c r="AI163" s="282"/>
      <c r="AJ163" s="289">
        <v>0</v>
      </c>
      <c r="AK163" s="290">
        <v>0</v>
      </c>
      <c r="AL163" s="287"/>
      <c r="AM163" s="291"/>
      <c r="AN163" s="276"/>
      <c r="AO163" s="292"/>
      <c r="AP163" s="290">
        <v>0</v>
      </c>
      <c r="AQ163" s="287"/>
      <c r="AR163" s="291"/>
      <c r="AS163" s="282"/>
      <c r="AT163" s="289">
        <v>0</v>
      </c>
      <c r="AU163" s="290">
        <v>0</v>
      </c>
      <c r="AV163" s="287"/>
      <c r="AW163" s="291"/>
      <c r="AX163" s="276"/>
      <c r="AY163" s="292"/>
      <c r="AZ163" s="290">
        <v>0</v>
      </c>
      <c r="BA163" s="287"/>
      <c r="BB163" s="291"/>
      <c r="BC163" s="282"/>
      <c r="BD163" s="289">
        <v>0</v>
      </c>
      <c r="BE163" s="290">
        <v>0</v>
      </c>
      <c r="BF163" s="287"/>
      <c r="BG163" s="291"/>
      <c r="BH163" s="276"/>
      <c r="BI163" s="289">
        <v>0</v>
      </c>
      <c r="BJ163" s="290">
        <v>0</v>
      </c>
      <c r="BK163" s="287"/>
      <c r="BL163" s="291"/>
      <c r="BM163" s="282"/>
      <c r="BN163" s="289">
        <v>0</v>
      </c>
      <c r="BO163" s="290">
        <v>0</v>
      </c>
      <c r="BP163" s="287"/>
      <c r="BQ163" s="291"/>
      <c r="BR163" s="276"/>
      <c r="BS163" s="292"/>
      <c r="BT163" s="290">
        <v>0</v>
      </c>
      <c r="BU163" s="287"/>
      <c r="BV163" s="291"/>
      <c r="BW163" s="282"/>
      <c r="BX163" s="289">
        <v>0</v>
      </c>
      <c r="BY163" s="290">
        <v>0</v>
      </c>
      <c r="BZ163" s="287"/>
      <c r="CA163" s="291"/>
      <c r="CB163" s="276"/>
      <c r="CC163" s="292"/>
      <c r="CD163" s="290">
        <v>0</v>
      </c>
      <c r="CE163" s="287"/>
      <c r="CF163" s="291"/>
      <c r="CG163" s="282"/>
      <c r="CH163" s="289">
        <v>0</v>
      </c>
      <c r="CI163" s="290">
        <v>0</v>
      </c>
      <c r="CJ163" s="287"/>
      <c r="CK163" s="291"/>
      <c r="CL163" s="276"/>
      <c r="CM163" s="292"/>
      <c r="CN163" s="290">
        <v>0</v>
      </c>
      <c r="CO163" s="287"/>
      <c r="CP163" s="291"/>
      <c r="CQ163" s="282"/>
      <c r="CR163" s="289">
        <v>0</v>
      </c>
      <c r="CS163" s="290">
        <v>0</v>
      </c>
      <c r="CT163" s="287"/>
      <c r="CU163" s="291"/>
      <c r="CV163" s="276"/>
      <c r="CW163" s="292"/>
      <c r="CX163" s="290">
        <v>0</v>
      </c>
      <c r="CY163" s="287"/>
      <c r="CZ163" s="291"/>
      <c r="DA163" s="282"/>
      <c r="DB163" s="289">
        <v>0</v>
      </c>
      <c r="DC163" s="290">
        <v>0</v>
      </c>
      <c r="DD163" s="287"/>
      <c r="DE163" s="291"/>
      <c r="DF163" s="276"/>
      <c r="DG163" s="293"/>
      <c r="DH163" s="290">
        <v>0</v>
      </c>
      <c r="DI163" s="287"/>
      <c r="DJ163" s="291"/>
      <c r="DK163" s="282"/>
      <c r="DL163" s="289">
        <v>0</v>
      </c>
      <c r="DM163" s="290">
        <v>0</v>
      </c>
      <c r="DN163" s="287"/>
      <c r="DO163" s="291"/>
      <c r="DP163" s="276"/>
      <c r="DQ163" s="293"/>
      <c r="DR163" s="290">
        <v>0</v>
      </c>
      <c r="DS163" s="287"/>
      <c r="DT163" s="291"/>
      <c r="DU163" s="282"/>
      <c r="DV163" s="289">
        <v>0</v>
      </c>
      <c r="DW163" s="290">
        <v>0</v>
      </c>
      <c r="DX163" s="287"/>
      <c r="DY163" s="291"/>
      <c r="DZ163" s="276"/>
      <c r="EA163" s="293"/>
      <c r="EB163" s="290">
        <v>0</v>
      </c>
      <c r="EC163" s="287"/>
      <c r="ED163" s="291"/>
      <c r="EE163" s="282"/>
      <c r="EF163" s="289">
        <v>0</v>
      </c>
      <c r="EG163" s="290">
        <v>0</v>
      </c>
      <c r="EH163" s="287"/>
      <c r="EI163" s="291"/>
      <c r="EJ163" s="276"/>
      <c r="EK163" s="293"/>
      <c r="EL163" s="290">
        <v>0</v>
      </c>
      <c r="EM163" s="287"/>
      <c r="EN163" s="291"/>
      <c r="EO163" s="282"/>
      <c r="EP163" s="289">
        <v>0</v>
      </c>
      <c r="EQ163" s="290">
        <v>0</v>
      </c>
      <c r="ER163" s="287"/>
      <c r="ES163" s="291"/>
      <c r="ET163" s="276"/>
      <c r="EU163" s="293"/>
      <c r="EV163" s="290">
        <v>0</v>
      </c>
      <c r="EW163" s="287"/>
      <c r="EX163" s="291"/>
      <c r="EY163" s="282"/>
      <c r="EZ163" s="289">
        <v>0</v>
      </c>
      <c r="FA163" s="290">
        <v>0</v>
      </c>
      <c r="FB163" s="287"/>
      <c r="FC163" s="291"/>
      <c r="FD163" s="276"/>
      <c r="FE163" s="293"/>
      <c r="FF163" s="290">
        <v>0</v>
      </c>
      <c r="FG163" s="287"/>
      <c r="FH163" s="291"/>
    </row>
    <row r="164" spans="1:164" s="56" customFormat="1" ht="16.5" thickBot="1">
      <c r="A164" s="67"/>
      <c r="B164" s="67"/>
      <c r="C164" s="114" t="s">
        <v>230</v>
      </c>
      <c r="D164" s="116"/>
      <c r="E164" s="116"/>
      <c r="F164" s="359">
        <v>328815.54999999702</v>
      </c>
      <c r="G164" s="360">
        <v>163490.15843217075</v>
      </c>
      <c r="H164" s="303">
        <v>-165325.39156782627</v>
      </c>
      <c r="I164" s="312">
        <v>-0.50279067266687283</v>
      </c>
      <c r="J164" s="256"/>
      <c r="K164" s="177">
        <v>1495175.1100000069</v>
      </c>
      <c r="L164" s="158">
        <v>163490.15843217075</v>
      </c>
      <c r="M164" s="303">
        <v>-1331684.9515678361</v>
      </c>
      <c r="N164" s="312">
        <v>-0.89065484213941337</v>
      </c>
      <c r="O164" s="116"/>
      <c r="P164" s="177">
        <v>23529260.109999999</v>
      </c>
      <c r="Q164" s="158">
        <v>25393489.09607818</v>
      </c>
      <c r="R164" s="303">
        <v>1864228.9860781804</v>
      </c>
      <c r="S164" s="312">
        <v>7.9230242572985873E-2</v>
      </c>
      <c r="T164" s="256"/>
      <c r="U164" s="177">
        <v>25932601.539999999</v>
      </c>
      <c r="V164" s="158">
        <v>25393489.09607818</v>
      </c>
      <c r="W164" s="303">
        <v>-539112.44392181933</v>
      </c>
      <c r="X164" s="312">
        <v>-2.0788984209326625E-2</v>
      </c>
      <c r="Z164" s="177">
        <v>-10543976.199999999</v>
      </c>
      <c r="AA164" s="158">
        <v>-11280989.800242871</v>
      </c>
      <c r="AB164" s="303">
        <v>-737013.60024287179</v>
      </c>
      <c r="AC164" s="312">
        <v>6.9899019711640836E-2</v>
      </c>
      <c r="AD164" s="256"/>
      <c r="AE164" s="177">
        <v>-9887722.5099999998</v>
      </c>
      <c r="AF164" s="158">
        <v>-11280989.800242871</v>
      </c>
      <c r="AG164" s="303">
        <v>-1393267.2902428713</v>
      </c>
      <c r="AH164" s="312">
        <v>0.14090881786314119</v>
      </c>
      <c r="AJ164" s="177">
        <v>0</v>
      </c>
      <c r="AK164" s="158">
        <v>-1143320.7499755491</v>
      </c>
      <c r="AL164" s="303">
        <v>-1143320.7499755491</v>
      </c>
      <c r="AM164" s="312" t="e">
        <v>#DIV/0!</v>
      </c>
      <c r="AN164" s="256"/>
      <c r="AO164" s="177">
        <v>0</v>
      </c>
      <c r="AP164" s="158">
        <v>-1143320.7499755491</v>
      </c>
      <c r="AQ164" s="303">
        <v>-1143320.7499755491</v>
      </c>
      <c r="AR164" s="312" t="e">
        <v>#DIV/0!</v>
      </c>
      <c r="AT164" s="177">
        <v>-1788578</v>
      </c>
      <c r="AU164" s="158">
        <v>-1737707.5604269269</v>
      </c>
      <c r="AV164" s="303">
        <v>50870.439573073061</v>
      </c>
      <c r="AW164" s="312">
        <v>-2.8441834559674257E-2</v>
      </c>
      <c r="AX164" s="256"/>
      <c r="AY164" s="177">
        <v>-2091149.96</v>
      </c>
      <c r="AZ164" s="158">
        <v>-1737707.5604269269</v>
      </c>
      <c r="BA164" s="303">
        <v>353442.39957307302</v>
      </c>
      <c r="BB164" s="312">
        <v>-0.16901819875848265</v>
      </c>
      <c r="BD164" s="177">
        <v>-4293220.0399999991</v>
      </c>
      <c r="BE164" s="158">
        <v>-4913640.2523131762</v>
      </c>
      <c r="BF164" s="303">
        <v>-620420.21231317706</v>
      </c>
      <c r="BG164" s="312">
        <v>0.14451162682851382</v>
      </c>
      <c r="BH164" s="256"/>
      <c r="BI164" s="177">
        <v>-5225531.8300000019</v>
      </c>
      <c r="BJ164" s="158">
        <v>-4913640.2523131762</v>
      </c>
      <c r="BK164" s="303">
        <v>311891.57768682577</v>
      </c>
      <c r="BL164" s="312">
        <v>-5.9686092790831903E-2</v>
      </c>
      <c r="BN164" s="177">
        <v>-575632</v>
      </c>
      <c r="BO164" s="158">
        <v>-534719.68451074744</v>
      </c>
      <c r="BP164" s="303">
        <v>40912.315489252564</v>
      </c>
      <c r="BQ164" s="312">
        <v>-7.1073733720940752E-2</v>
      </c>
      <c r="BR164" s="256"/>
      <c r="BS164" s="177">
        <v>-506226.76000000007</v>
      </c>
      <c r="BT164" s="158">
        <v>-534719.68451074744</v>
      </c>
      <c r="BU164" s="303">
        <v>-28492.924510747369</v>
      </c>
      <c r="BV164" s="312">
        <v>5.6284903845753562E-2</v>
      </c>
      <c r="BX164" s="177">
        <v>-1113862.08</v>
      </c>
      <c r="BY164" s="158">
        <v>-978241.26270992588</v>
      </c>
      <c r="BZ164" s="303">
        <v>135620.81729007419</v>
      </c>
      <c r="CA164" s="312">
        <v>-0.12175728012042046</v>
      </c>
      <c r="CB164" s="256"/>
      <c r="CC164" s="177">
        <v>-984656.9</v>
      </c>
      <c r="CD164" s="158">
        <v>-978241.26270992588</v>
      </c>
      <c r="CE164" s="303">
        <v>6415.6372900741408</v>
      </c>
      <c r="CF164" s="312">
        <v>-6.5156068982750647E-3</v>
      </c>
      <c r="CH164" s="177">
        <v>-1014749.99</v>
      </c>
      <c r="CI164" s="158">
        <v>-958829.7896771403</v>
      </c>
      <c r="CJ164" s="303">
        <v>55920.200322859688</v>
      </c>
      <c r="CK164" s="312">
        <v>-5.5107367207620953E-2</v>
      </c>
      <c r="CL164" s="256"/>
      <c r="CM164" s="177">
        <v>-998448.29999999993</v>
      </c>
      <c r="CN164" s="158">
        <v>-958829.7896771403</v>
      </c>
      <c r="CO164" s="303">
        <v>39618.510322859627</v>
      </c>
      <c r="CP164" s="312">
        <v>-3.9680081905953096E-2</v>
      </c>
      <c r="CR164" s="177">
        <v>-1079998</v>
      </c>
      <c r="CS164" s="158">
        <v>-1131796.3480267981</v>
      </c>
      <c r="CT164" s="303">
        <v>-51798.348026798107</v>
      </c>
      <c r="CU164" s="312">
        <v>4.7961522175780057E-2</v>
      </c>
      <c r="CV164" s="256"/>
      <c r="CW164" s="177">
        <v>-986461.77</v>
      </c>
      <c r="CX164" s="158">
        <v>-1131796.3480267981</v>
      </c>
      <c r="CY164" s="303">
        <v>-145334.57802679809</v>
      </c>
      <c r="CZ164" s="312">
        <v>0.14732915399934665</v>
      </c>
      <c r="DB164" s="177">
        <v>-2551240.25</v>
      </c>
      <c r="DC164" s="158">
        <v>-1179291.8977620827</v>
      </c>
      <c r="DD164" s="303">
        <v>1371948.3522379173</v>
      </c>
      <c r="DE164" s="312">
        <v>-0.5377574112190795</v>
      </c>
      <c r="DF164" s="256"/>
      <c r="DG164" s="177">
        <v>-3527147.5</v>
      </c>
      <c r="DH164" s="158">
        <v>-1179291.8977620827</v>
      </c>
      <c r="DI164" s="303">
        <v>2347855.6022379175</v>
      </c>
      <c r="DJ164" s="312">
        <v>-0.66565279797284282</v>
      </c>
      <c r="DL164" s="177">
        <v>0</v>
      </c>
      <c r="DM164" s="158">
        <v>-1214060.4662648272</v>
      </c>
      <c r="DN164" s="303">
        <v>-1214060.4662648272</v>
      </c>
      <c r="DO164" s="312" t="e">
        <v>#DIV/0!</v>
      </c>
      <c r="DP164" s="256"/>
      <c r="DQ164" s="177">
        <v>0</v>
      </c>
      <c r="DR164" s="158">
        <v>-1214060.4662648272</v>
      </c>
      <c r="DS164" s="303">
        <v>-1214060.4662648272</v>
      </c>
      <c r="DT164" s="312" t="e">
        <v>#DIV/0!</v>
      </c>
      <c r="DV164" s="177">
        <v>-72683</v>
      </c>
      <c r="DW164" s="158">
        <v>0</v>
      </c>
      <c r="DX164" s="303">
        <v>72683</v>
      </c>
      <c r="DY164" s="312">
        <v>-1</v>
      </c>
      <c r="DZ164" s="256"/>
      <c r="EA164" s="177">
        <v>-98958.039999999979</v>
      </c>
      <c r="EB164" s="158">
        <v>0</v>
      </c>
      <c r="EC164" s="303">
        <v>98958.039999999979</v>
      </c>
      <c r="ED164" s="312">
        <v>-1</v>
      </c>
      <c r="EF164" s="177">
        <v>-5</v>
      </c>
      <c r="EG164" s="158">
        <v>-46777.886670385138</v>
      </c>
      <c r="EH164" s="303">
        <v>-46772.886670385138</v>
      </c>
      <c r="EI164" s="312">
        <v>9354.5773340770284</v>
      </c>
      <c r="EJ164" s="256"/>
      <c r="EK164" s="177">
        <v>-89676.18</v>
      </c>
      <c r="EL164" s="158">
        <v>-46777.886670385138</v>
      </c>
      <c r="EM164" s="303">
        <v>42898.293329614855</v>
      </c>
      <c r="EN164" s="312">
        <v>-0.47836887487418461</v>
      </c>
      <c r="EP164" s="177">
        <v>-166500</v>
      </c>
      <c r="EQ164" s="158">
        <v>0</v>
      </c>
      <c r="ER164" s="303">
        <v>166500</v>
      </c>
      <c r="ES164" s="312">
        <v>-1</v>
      </c>
      <c r="ET164" s="256"/>
      <c r="EU164" s="177">
        <v>-41446.68</v>
      </c>
      <c r="EV164" s="158">
        <v>0</v>
      </c>
      <c r="EW164" s="303">
        <v>41446.68</v>
      </c>
      <c r="EX164" s="312">
        <v>-1</v>
      </c>
      <c r="EZ164" s="177">
        <v>0</v>
      </c>
      <c r="FA164" s="158">
        <v>-110623.23906557984</v>
      </c>
      <c r="FB164" s="303">
        <v>-110623.23906557984</v>
      </c>
      <c r="FC164" s="312" t="e">
        <v>#DIV/0!</v>
      </c>
      <c r="FD164" s="256"/>
      <c r="FE164" s="177">
        <v>0</v>
      </c>
      <c r="FF164" s="158">
        <v>-110623.23906557984</v>
      </c>
      <c r="FG164" s="303">
        <v>-110623.23906557984</v>
      </c>
      <c r="FH164" s="312" t="e">
        <v>#DIV/0!</v>
      </c>
    </row>
    <row r="165" spans="1:164">
      <c r="A165" s="365"/>
      <c r="B165" s="365"/>
      <c r="C165" s="50"/>
      <c r="D165" s="20"/>
      <c r="E165" s="20"/>
      <c r="F165" s="117"/>
      <c r="G165" s="117"/>
      <c r="H165" s="117"/>
      <c r="I165" s="21"/>
      <c r="J165" s="83"/>
      <c r="K165" s="21"/>
      <c r="L165" s="21"/>
      <c r="M165" s="21"/>
      <c r="N165" s="21"/>
      <c r="O165" s="20"/>
      <c r="P165" s="21"/>
      <c r="Q165" s="21"/>
      <c r="R165" s="21"/>
      <c r="S165" s="83"/>
      <c r="T165" s="83"/>
      <c r="U165" s="21"/>
      <c r="V165" s="21"/>
      <c r="W165" s="21"/>
      <c r="X165" s="83"/>
      <c r="Z165" s="21"/>
      <c r="AA165" s="21"/>
      <c r="AB165" s="21"/>
      <c r="AC165" s="83"/>
      <c r="AD165" s="83"/>
      <c r="AE165" s="21"/>
      <c r="AF165" s="21"/>
      <c r="AG165" s="21"/>
      <c r="AH165" s="83"/>
      <c r="AJ165" s="21"/>
      <c r="AK165" s="21"/>
      <c r="AL165" s="21"/>
      <c r="AM165" s="83"/>
      <c r="AN165" s="83"/>
      <c r="AO165" s="21"/>
      <c r="AP165" s="21"/>
      <c r="AQ165" s="21"/>
      <c r="AR165" s="83"/>
      <c r="AT165" s="21"/>
      <c r="AU165" s="21"/>
      <c r="AV165" s="21"/>
      <c r="AW165" s="83"/>
      <c r="AX165" s="83"/>
      <c r="AY165" s="21"/>
      <c r="AZ165" s="21"/>
      <c r="BA165" s="21"/>
      <c r="BB165" s="83"/>
      <c r="BD165" s="21"/>
      <c r="BE165" s="21"/>
      <c r="BF165" s="21"/>
      <c r="BG165" s="83"/>
      <c r="BH165" s="83"/>
      <c r="BI165" s="21"/>
      <c r="BJ165" s="21"/>
      <c r="BK165" s="21"/>
      <c r="BL165" s="83"/>
      <c r="BN165" s="21"/>
      <c r="BO165" s="21"/>
      <c r="BP165" s="21"/>
      <c r="BQ165" s="83"/>
      <c r="BR165" s="83"/>
      <c r="BS165" s="21"/>
      <c r="BT165" s="21"/>
      <c r="BU165" s="21"/>
      <c r="BV165" s="83"/>
      <c r="BX165" s="21"/>
      <c r="BY165" s="21"/>
      <c r="BZ165" s="21"/>
      <c r="CA165" s="83"/>
      <c r="CB165" s="83"/>
      <c r="CC165" s="21"/>
      <c r="CD165" s="21"/>
      <c r="CE165" s="21"/>
      <c r="CF165" s="83"/>
      <c r="CH165" s="21"/>
      <c r="CI165" s="21"/>
      <c r="CJ165" s="21"/>
      <c r="CK165" s="83"/>
      <c r="CL165" s="83"/>
      <c r="CM165" s="21"/>
      <c r="CN165" s="21"/>
      <c r="CO165" s="21"/>
      <c r="CP165" s="83"/>
      <c r="CR165" s="21"/>
      <c r="CS165" s="21"/>
      <c r="CT165" s="21"/>
      <c r="CU165" s="83"/>
      <c r="CV165" s="83"/>
      <c r="CW165" s="21"/>
      <c r="CX165" s="21"/>
      <c r="CY165" s="21"/>
      <c r="CZ165" s="83"/>
      <c r="DB165" s="21"/>
      <c r="DC165" s="21"/>
      <c r="DD165" s="21"/>
      <c r="DE165" s="83"/>
      <c r="DF165" s="83"/>
      <c r="DG165" s="21"/>
      <c r="DH165" s="21"/>
      <c r="DI165" s="21"/>
      <c r="DJ165" s="83"/>
      <c r="DL165" s="21"/>
      <c r="DM165" s="21"/>
      <c r="DN165" s="21"/>
      <c r="DO165" s="83"/>
      <c r="DP165" s="83"/>
      <c r="DQ165" s="21"/>
      <c r="DR165" s="21"/>
      <c r="DS165" s="21"/>
      <c r="DT165" s="83"/>
      <c r="DV165" s="21"/>
      <c r="DW165" s="21"/>
      <c r="DX165" s="21"/>
      <c r="DY165" s="83"/>
      <c r="DZ165" s="83"/>
      <c r="EA165" s="21"/>
      <c r="EB165" s="21"/>
      <c r="EC165" s="21"/>
      <c r="ED165" s="83"/>
      <c r="EF165" s="21"/>
      <c r="EG165" s="21"/>
      <c r="EH165" s="21"/>
      <c r="EI165" s="83"/>
      <c r="EJ165" s="83"/>
      <c r="EK165" s="21"/>
      <c r="EL165" s="21"/>
      <c r="EM165" s="21"/>
      <c r="EN165" s="83"/>
      <c r="EP165" s="21"/>
      <c r="EQ165" s="21"/>
      <c r="ER165" s="21"/>
      <c r="ES165" s="83"/>
      <c r="ET165" s="83"/>
      <c r="EU165" s="21"/>
      <c r="EV165" s="21"/>
      <c r="EW165" s="21"/>
      <c r="EX165" s="83"/>
      <c r="EZ165" s="21"/>
      <c r="FA165" s="21"/>
      <c r="FB165" s="21"/>
      <c r="FC165" s="83"/>
      <c r="FD165" s="83"/>
      <c r="FE165" s="21"/>
      <c r="FF165" s="21"/>
      <c r="FG165" s="21"/>
      <c r="FH165" s="83"/>
    </row>
    <row r="166" spans="1:164">
      <c r="A166" s="365"/>
      <c r="B166" s="365"/>
      <c r="C166" s="50"/>
      <c r="D166" s="20"/>
      <c r="E166" s="20"/>
      <c r="F166" s="117"/>
      <c r="G166" s="117"/>
      <c r="H166" s="117"/>
      <c r="I166" s="21"/>
      <c r="J166" s="83"/>
      <c r="K166" s="21"/>
      <c r="L166" s="21"/>
      <c r="M166" s="21"/>
      <c r="N166" s="21"/>
      <c r="O166" s="20"/>
      <c r="P166" s="21"/>
      <c r="Q166" s="21"/>
      <c r="R166" s="21"/>
      <c r="S166" s="83"/>
      <c r="T166" s="83"/>
      <c r="U166" s="21"/>
      <c r="V166" s="21"/>
      <c r="W166" s="21"/>
      <c r="X166" s="83"/>
      <c r="Z166" s="21"/>
      <c r="AA166" s="21"/>
      <c r="AB166" s="21"/>
      <c r="AC166" s="83"/>
      <c r="AD166" s="83"/>
      <c r="AE166" s="21"/>
      <c r="AF166" s="21"/>
      <c r="AG166" s="21"/>
      <c r="AH166" s="83"/>
      <c r="AJ166" s="21"/>
      <c r="AK166" s="21"/>
      <c r="AL166" s="21"/>
      <c r="AM166" s="83"/>
      <c r="AN166" s="83"/>
      <c r="AO166" s="21"/>
      <c r="AP166" s="21"/>
      <c r="AQ166" s="21"/>
      <c r="AR166" s="83"/>
      <c r="AT166" s="21"/>
      <c r="AU166" s="21"/>
      <c r="AV166" s="21"/>
      <c r="AW166" s="83"/>
      <c r="AX166" s="83"/>
      <c r="AY166" s="21"/>
      <c r="AZ166" s="21"/>
      <c r="BA166" s="21"/>
      <c r="BB166" s="83"/>
      <c r="BD166" s="21"/>
      <c r="BE166" s="21"/>
      <c r="BF166" s="21"/>
      <c r="BG166" s="83"/>
      <c r="BH166" s="83"/>
      <c r="BI166" s="21"/>
      <c r="BJ166" s="21"/>
      <c r="BK166" s="21"/>
      <c r="BL166" s="83"/>
      <c r="BN166" s="21"/>
      <c r="BO166" s="21"/>
      <c r="BP166" s="21"/>
      <c r="BQ166" s="83"/>
      <c r="BR166" s="83"/>
      <c r="BS166" s="21"/>
      <c r="BT166" s="21"/>
      <c r="BU166" s="21"/>
      <c r="BV166" s="83"/>
      <c r="BX166" s="21"/>
      <c r="BY166" s="21"/>
      <c r="BZ166" s="21"/>
      <c r="CA166" s="83"/>
      <c r="CB166" s="83"/>
      <c r="CC166" s="21"/>
      <c r="CD166" s="21"/>
      <c r="CE166" s="21"/>
      <c r="CF166" s="83"/>
      <c r="CH166" s="21"/>
      <c r="CI166" s="21"/>
      <c r="CJ166" s="21"/>
      <c r="CK166" s="83"/>
      <c r="CL166" s="83"/>
      <c r="CM166" s="21"/>
      <c r="CN166" s="21"/>
      <c r="CO166" s="21"/>
      <c r="CP166" s="83"/>
      <c r="CR166" s="21"/>
      <c r="CS166" s="21"/>
      <c r="CT166" s="21"/>
      <c r="CU166" s="83"/>
      <c r="CV166" s="83"/>
      <c r="CW166" s="21"/>
      <c r="CX166" s="21"/>
      <c r="CY166" s="21"/>
      <c r="CZ166" s="83"/>
      <c r="DB166" s="21"/>
      <c r="DC166" s="21"/>
      <c r="DD166" s="21"/>
      <c r="DE166" s="83"/>
      <c r="DF166" s="83"/>
      <c r="DG166" s="21"/>
      <c r="DH166" s="21"/>
      <c r="DI166" s="21"/>
      <c r="DJ166" s="83"/>
      <c r="DL166" s="21"/>
      <c r="DM166" s="21"/>
      <c r="DN166" s="21"/>
      <c r="DO166" s="83"/>
      <c r="DP166" s="83"/>
      <c r="DQ166" s="21"/>
      <c r="DR166" s="21"/>
      <c r="DS166" s="21"/>
      <c r="DT166" s="83"/>
      <c r="DV166" s="21"/>
      <c r="DW166" s="21"/>
      <c r="DX166" s="21"/>
      <c r="DY166" s="83"/>
      <c r="DZ166" s="83"/>
      <c r="EA166" s="21"/>
      <c r="EB166" s="21"/>
      <c r="EC166" s="21"/>
      <c r="ED166" s="83"/>
      <c r="EF166" s="21"/>
      <c r="EG166" s="21"/>
      <c r="EH166" s="21"/>
      <c r="EI166" s="83"/>
      <c r="EJ166" s="83"/>
      <c r="EK166" s="21"/>
      <c r="EL166" s="21"/>
      <c r="EM166" s="21"/>
      <c r="EN166" s="83"/>
      <c r="EP166" s="21"/>
      <c r="EQ166" s="21"/>
      <c r="ER166" s="21"/>
      <c r="ES166" s="83"/>
      <c r="ET166" s="83"/>
      <c r="EU166" s="21"/>
      <c r="EV166" s="21"/>
      <c r="EW166" s="21"/>
      <c r="EX166" s="83"/>
      <c r="EZ166" s="21"/>
      <c r="FA166" s="21"/>
      <c r="FB166" s="21"/>
      <c r="FC166" s="83"/>
      <c r="FD166" s="83"/>
      <c r="FE166" s="21"/>
      <c r="FF166" s="21"/>
      <c r="FG166" s="21"/>
      <c r="FH166" s="83"/>
    </row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</sheetData>
  <printOptions horizontalCentered="1"/>
  <pageMargins left="0.25" right="0.25" top="0.5" bottom="0.55000000000000004" header="0.5" footer="0.25"/>
  <pageSetup scale="60" fitToHeight="16" orientation="landscape" r:id="rId1"/>
  <headerFooter alignWithMargins="0">
    <oddFooter>&amp;L&amp;D   &amp;T&amp;C&amp;A&amp;R&amp;P of  &amp;N</oddFooter>
  </headerFooter>
  <colBreaks count="15" manualBreakCount="15">
    <brk id="15" max="163" man="1"/>
    <brk id="25" max="163" man="1"/>
    <brk id="35" max="163" man="1"/>
    <brk id="45" max="163" man="1"/>
    <brk id="55" max="163" man="1"/>
    <brk id="65" max="163" man="1"/>
    <brk id="75" max="163" man="1"/>
    <brk id="85" max="163" man="1"/>
    <brk id="95" max="163" man="1"/>
    <brk id="105" max="163" man="1"/>
    <brk id="115" max="163" man="1"/>
    <brk id="125" max="163" man="1"/>
    <brk id="135" max="163" man="1"/>
    <brk id="145" max="163" man="1"/>
    <brk id="155" max="163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93"/>
  <sheetViews>
    <sheetView view="pageBreakPreview" zoomScale="75" zoomScaleNormal="75" zoomScaleSheetLayoutView="25" workbookViewId="0">
      <pane xSplit="3" ySplit="9" topLeftCell="D10" activePane="bottomRight" state="frozen"/>
      <selection pane="topRight"/>
      <selection pane="bottomLeft"/>
      <selection pane="bottomRight"/>
    </sheetView>
  </sheetViews>
  <sheetFormatPr defaultRowHeight="15.75" outlineLevelRow="1"/>
  <cols>
    <col min="1" max="1" width="5.125" style="56" customWidth="1"/>
    <col min="2" max="2" width="10.625" style="56" customWidth="1"/>
    <col min="3" max="3" width="41.375" style="56" customWidth="1"/>
    <col min="4" max="5" width="13.875" style="56" customWidth="1"/>
    <col min="6" max="8" width="17.75" style="56" bestFit="1" customWidth="1"/>
    <col min="9" max="11" width="15.25" style="56" bestFit="1" customWidth="1"/>
    <col min="12" max="12" width="18.5" style="56" customWidth="1"/>
    <col min="13" max="14" width="13.875" style="56" customWidth="1"/>
    <col min="15" max="15" width="16.5" style="56" customWidth="1"/>
    <col min="16" max="16" width="18.875" style="56" bestFit="1" customWidth="1"/>
    <col min="17" max="17" width="15.875" style="56" customWidth="1"/>
    <col min="18" max="18" width="13" style="56" bestFit="1" customWidth="1"/>
    <col min="19" max="19" width="11.625" style="56" customWidth="1"/>
    <col min="20" max="16384" width="9" style="56"/>
  </cols>
  <sheetData>
    <row r="1" spans="1:16" ht="18.75">
      <c r="A1" s="65" t="s">
        <v>131</v>
      </c>
    </row>
    <row r="2" spans="1:16" ht="18.75">
      <c r="A2" s="65" t="s">
        <v>132</v>
      </c>
    </row>
    <row r="3" spans="1:16" ht="18.75">
      <c r="A3" s="267" t="s">
        <v>326</v>
      </c>
    </row>
    <row r="4" spans="1:16" ht="18.75">
      <c r="B4" s="65"/>
    </row>
    <row r="5" spans="1:16" ht="18.75">
      <c r="B5" s="109" t="s">
        <v>347</v>
      </c>
    </row>
    <row r="6" spans="1:16" ht="18.75">
      <c r="B6" s="65"/>
    </row>
    <row r="8" spans="1:16"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>
        <v>2013</v>
      </c>
    </row>
    <row r="9" spans="1:16">
      <c r="A9" s="68" t="s">
        <v>11</v>
      </c>
      <c r="D9" s="69">
        <v>41213</v>
      </c>
      <c r="E9" s="69">
        <v>41243</v>
      </c>
      <c r="F9" s="69">
        <v>41274</v>
      </c>
      <c r="G9" s="69">
        <v>41305</v>
      </c>
      <c r="H9" s="69">
        <v>41333</v>
      </c>
      <c r="I9" s="69">
        <v>41364</v>
      </c>
      <c r="J9" s="69">
        <v>41394</v>
      </c>
      <c r="K9" s="69">
        <v>41425</v>
      </c>
      <c r="L9" s="69">
        <v>41455</v>
      </c>
      <c r="M9" s="69">
        <v>41486</v>
      </c>
      <c r="N9" s="69">
        <v>41517</v>
      </c>
      <c r="O9" s="69">
        <v>41547</v>
      </c>
      <c r="P9" s="70" t="s">
        <v>12</v>
      </c>
    </row>
    <row r="10" spans="1:16">
      <c r="A10" s="68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3"/>
    </row>
    <row r="11" spans="1:16" outlineLevel="1">
      <c r="A11" s="68" t="s">
        <v>1</v>
      </c>
      <c r="B11" s="68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3"/>
    </row>
    <row r="12" spans="1:16" outlineLevel="1">
      <c r="A12" s="68"/>
      <c r="B12" s="56" t="s">
        <v>173</v>
      </c>
      <c r="D12" s="110">
        <v>779609</v>
      </c>
      <c r="E12" s="110">
        <v>1504760</v>
      </c>
      <c r="F12" s="110">
        <v>11558301</v>
      </c>
      <c r="G12" s="110">
        <v>9343008</v>
      </c>
      <c r="H12" s="110">
        <v>2270013</v>
      </c>
      <c r="I12" s="110">
        <v>419213</v>
      </c>
      <c r="J12" s="110">
        <v>214949</v>
      </c>
      <c r="K12" s="110">
        <v>166290</v>
      </c>
      <c r="L12" s="110">
        <v>157701</v>
      </c>
      <c r="M12" s="110">
        <v>100494</v>
      </c>
      <c r="N12" s="110">
        <v>46489</v>
      </c>
      <c r="O12" s="110">
        <v>29649</v>
      </c>
      <c r="P12" s="110">
        <v>26590476</v>
      </c>
    </row>
    <row r="13" spans="1:16" outlineLevel="1">
      <c r="A13" s="68"/>
      <c r="B13" s="56" t="s">
        <v>174</v>
      </c>
      <c r="D13" s="111">
        <v>42416</v>
      </c>
      <c r="E13" s="111">
        <v>35644</v>
      </c>
      <c r="F13" s="111">
        <v>37702</v>
      </c>
      <c r="G13" s="111">
        <v>48650</v>
      </c>
      <c r="H13" s="111">
        <v>23676</v>
      </c>
      <c r="I13" s="111">
        <v>31860</v>
      </c>
      <c r="J13" s="111">
        <v>23448</v>
      </c>
      <c r="K13" s="111">
        <v>20424</v>
      </c>
      <c r="L13" s="111">
        <v>26084</v>
      </c>
      <c r="M13" s="111">
        <v>19595</v>
      </c>
      <c r="N13" s="111">
        <v>13110</v>
      </c>
      <c r="O13" s="111">
        <v>8825</v>
      </c>
      <c r="P13" s="111">
        <v>331434</v>
      </c>
    </row>
    <row r="14" spans="1:16" outlineLevel="1">
      <c r="A14" s="68"/>
      <c r="B14" s="56" t="s">
        <v>175</v>
      </c>
      <c r="D14" s="111">
        <v>12997</v>
      </c>
      <c r="E14" s="111">
        <v>9995</v>
      </c>
      <c r="F14" s="111">
        <v>12272</v>
      </c>
      <c r="G14" s="111">
        <v>9103</v>
      </c>
      <c r="H14" s="111">
        <v>28519</v>
      </c>
      <c r="I14" s="111">
        <v>53612</v>
      </c>
      <c r="J14" s="111">
        <v>30301</v>
      </c>
      <c r="K14" s="111">
        <v>26724</v>
      </c>
      <c r="L14" s="111">
        <v>33578</v>
      </c>
      <c r="M14" s="111">
        <v>22181</v>
      </c>
      <c r="N14" s="111">
        <v>13477</v>
      </c>
      <c r="O14" s="111">
        <v>10370</v>
      </c>
      <c r="P14" s="111">
        <v>263129</v>
      </c>
    </row>
    <row r="15" spans="1:16" outlineLevel="1">
      <c r="A15" s="68"/>
      <c r="B15" s="56" t="s">
        <v>49</v>
      </c>
      <c r="D15" s="111">
        <v>1500</v>
      </c>
      <c r="E15" s="111">
        <v>1500</v>
      </c>
      <c r="F15" s="111">
        <v>1500</v>
      </c>
      <c r="G15" s="111">
        <v>1500</v>
      </c>
      <c r="H15" s="111">
        <v>1500</v>
      </c>
      <c r="I15" s="111">
        <v>1500</v>
      </c>
      <c r="J15" s="111">
        <v>1500</v>
      </c>
      <c r="K15" s="111">
        <v>1500</v>
      </c>
      <c r="L15" s="111">
        <v>1500</v>
      </c>
      <c r="M15" s="111">
        <v>1500</v>
      </c>
      <c r="N15" s="111">
        <v>1500</v>
      </c>
      <c r="O15" s="111">
        <v>1500</v>
      </c>
      <c r="P15" s="111">
        <v>18000</v>
      </c>
    </row>
    <row r="16" spans="1:16" outlineLevel="1">
      <c r="A16" s="68"/>
      <c r="B16" s="56" t="s">
        <v>51</v>
      </c>
      <c r="D16" s="111">
        <v>0</v>
      </c>
      <c r="E16" s="111">
        <v>0</v>
      </c>
      <c r="F16" s="111">
        <v>0</v>
      </c>
      <c r="G16" s="111">
        <v>0</v>
      </c>
      <c r="H16" s="111">
        <v>0</v>
      </c>
      <c r="I16" s="111">
        <v>0</v>
      </c>
      <c r="J16" s="111">
        <v>400000</v>
      </c>
      <c r="K16" s="111">
        <v>0</v>
      </c>
      <c r="L16" s="111">
        <v>0</v>
      </c>
      <c r="M16" s="111">
        <v>0</v>
      </c>
      <c r="N16" s="111">
        <v>0</v>
      </c>
      <c r="O16" s="111">
        <v>0</v>
      </c>
      <c r="P16" s="111">
        <v>400000</v>
      </c>
    </row>
    <row r="17" spans="1:16" outlineLevel="1">
      <c r="A17" s="68"/>
      <c r="B17" s="56" t="s">
        <v>52</v>
      </c>
      <c r="D17" s="111">
        <v>8266</v>
      </c>
      <c r="E17" s="111">
        <v>0</v>
      </c>
      <c r="F17" s="111">
        <v>0</v>
      </c>
      <c r="G17" s="111">
        <v>8266</v>
      </c>
      <c r="H17" s="111">
        <v>0</v>
      </c>
      <c r="I17" s="111">
        <v>0</v>
      </c>
      <c r="J17" s="111">
        <v>8266</v>
      </c>
      <c r="K17" s="111">
        <v>0</v>
      </c>
      <c r="L17" s="111">
        <v>0</v>
      </c>
      <c r="M17" s="111">
        <v>8266</v>
      </c>
      <c r="N17" s="111">
        <v>0</v>
      </c>
      <c r="O17" s="111">
        <v>0</v>
      </c>
      <c r="P17" s="111">
        <v>33064</v>
      </c>
    </row>
    <row r="18" spans="1:16" outlineLevel="1">
      <c r="A18" s="68"/>
      <c r="B18" s="56" t="s">
        <v>53</v>
      </c>
      <c r="D18" s="111">
        <v>1435</v>
      </c>
      <c r="E18" s="111">
        <v>1935</v>
      </c>
      <c r="F18" s="111">
        <v>1435</v>
      </c>
      <c r="G18" s="111">
        <v>1935</v>
      </c>
      <c r="H18" s="111">
        <v>1435</v>
      </c>
      <c r="I18" s="111">
        <v>1935</v>
      </c>
      <c r="J18" s="111">
        <v>361435</v>
      </c>
      <c r="K18" s="111">
        <v>1935</v>
      </c>
      <c r="L18" s="111">
        <v>1435</v>
      </c>
      <c r="M18" s="111">
        <v>1935</v>
      </c>
      <c r="N18" s="111">
        <v>1435</v>
      </c>
      <c r="O18" s="111">
        <v>1935</v>
      </c>
      <c r="P18" s="111">
        <v>380220</v>
      </c>
    </row>
    <row r="19" spans="1:16" outlineLevel="1">
      <c r="A19" s="68"/>
      <c r="B19" s="56" t="s">
        <v>168</v>
      </c>
      <c r="D19" s="111">
        <v>1761</v>
      </c>
      <c r="E19" s="111">
        <v>1761</v>
      </c>
      <c r="F19" s="111">
        <v>1761</v>
      </c>
      <c r="G19" s="111">
        <v>1761</v>
      </c>
      <c r="H19" s="111">
        <v>1761</v>
      </c>
      <c r="I19" s="111">
        <v>1761</v>
      </c>
      <c r="J19" s="111">
        <v>1761</v>
      </c>
      <c r="K19" s="111">
        <v>1761</v>
      </c>
      <c r="L19" s="111">
        <v>1761</v>
      </c>
      <c r="M19" s="111">
        <v>1761</v>
      </c>
      <c r="N19" s="111">
        <v>1761</v>
      </c>
      <c r="O19" s="111">
        <v>0</v>
      </c>
      <c r="P19" s="111">
        <v>19371</v>
      </c>
    </row>
    <row r="20" spans="1:16">
      <c r="A20" s="112" t="s">
        <v>54</v>
      </c>
      <c r="B20" s="58"/>
      <c r="C20" s="59"/>
      <c r="D20" s="113">
        <v>847984</v>
      </c>
      <c r="E20" s="113">
        <v>1555595</v>
      </c>
      <c r="F20" s="113">
        <v>11612971</v>
      </c>
      <c r="G20" s="113">
        <v>9414223</v>
      </c>
      <c r="H20" s="113">
        <v>2326904</v>
      </c>
      <c r="I20" s="113">
        <v>509881</v>
      </c>
      <c r="J20" s="113">
        <v>1041660</v>
      </c>
      <c r="K20" s="113">
        <v>218634</v>
      </c>
      <c r="L20" s="113">
        <v>222059</v>
      </c>
      <c r="M20" s="113">
        <v>155732</v>
      </c>
      <c r="N20" s="113">
        <v>77772</v>
      </c>
      <c r="O20" s="113">
        <v>52279</v>
      </c>
      <c r="P20" s="194">
        <v>28035694</v>
      </c>
    </row>
    <row r="21" spans="1:16">
      <c r="A21" s="68"/>
      <c r="B21" s="68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3"/>
    </row>
    <row r="22" spans="1:16" outlineLevel="1">
      <c r="A22" s="68" t="s">
        <v>55</v>
      </c>
      <c r="B22" s="68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3"/>
    </row>
    <row r="23" spans="1:16" outlineLevel="1">
      <c r="A23" s="68"/>
      <c r="B23" s="56" t="s">
        <v>56</v>
      </c>
      <c r="D23" s="111">
        <v>63371.939428571437</v>
      </c>
      <c r="E23" s="111">
        <v>77268.448000000004</v>
      </c>
      <c r="F23" s="111">
        <v>77268.448000000004</v>
      </c>
      <c r="G23" s="111">
        <v>116058.12</v>
      </c>
      <c r="H23" s="111">
        <v>78327.376000000004</v>
      </c>
      <c r="I23" s="111">
        <v>78673.552000000011</v>
      </c>
      <c r="J23" s="111">
        <v>78763.26400000001</v>
      </c>
      <c r="K23" s="111">
        <v>78870.688000000009</v>
      </c>
      <c r="L23" s="111">
        <v>78973.36</v>
      </c>
      <c r="M23" s="111">
        <v>118606.99200000001</v>
      </c>
      <c r="N23" s="111">
        <v>79071.328000000009</v>
      </c>
      <c r="O23" s="111">
        <v>87543.256000000008</v>
      </c>
      <c r="P23" s="111">
        <v>1012796.7714285714</v>
      </c>
    </row>
    <row r="24" spans="1:16" outlineLevel="1">
      <c r="A24" s="68"/>
      <c r="B24" s="56" t="s">
        <v>57</v>
      </c>
      <c r="D24" s="111">
        <v>1191.0413642857143</v>
      </c>
      <c r="E24" s="111">
        <v>1458.6034</v>
      </c>
      <c r="F24" s="111">
        <v>1458.6034</v>
      </c>
      <c r="G24" s="111">
        <v>2199.0973559999998</v>
      </c>
      <c r="H24" s="111">
        <v>1474.7717200000002</v>
      </c>
      <c r="I24" s="111">
        <v>1474.7717200000002</v>
      </c>
      <c r="J24" s="111">
        <v>1479.616168</v>
      </c>
      <c r="K24" s="111">
        <v>1479.616168</v>
      </c>
      <c r="L24" s="111">
        <v>1481.4642639999997</v>
      </c>
      <c r="M24" s="111">
        <v>2225.3926019999999</v>
      </c>
      <c r="N24" s="111">
        <v>1483.5950680000001</v>
      </c>
      <c r="O24" s="111">
        <v>1642.5516824285714</v>
      </c>
      <c r="P24" s="111">
        <v>19049.124912714287</v>
      </c>
    </row>
    <row r="25" spans="1:16" outlineLevel="1">
      <c r="A25" s="68"/>
      <c r="B25" s="56" t="s">
        <v>58</v>
      </c>
      <c r="D25" s="111">
        <v>0</v>
      </c>
      <c r="E25" s="111">
        <v>0</v>
      </c>
      <c r="F25" s="111">
        <v>0</v>
      </c>
      <c r="G25" s="111">
        <v>0</v>
      </c>
      <c r="H25" s="111">
        <v>0</v>
      </c>
      <c r="I25" s="111">
        <v>0</v>
      </c>
      <c r="J25" s="111">
        <v>0</v>
      </c>
      <c r="K25" s="111">
        <v>0</v>
      </c>
      <c r="L25" s="111">
        <v>0</v>
      </c>
      <c r="M25" s="111">
        <v>0</v>
      </c>
      <c r="N25" s="111">
        <v>0</v>
      </c>
      <c r="O25" s="111">
        <v>0</v>
      </c>
      <c r="P25" s="111">
        <v>0</v>
      </c>
    </row>
    <row r="26" spans="1:16" outlineLevel="1">
      <c r="A26" s="68"/>
      <c r="B26" s="56" t="s">
        <v>59</v>
      </c>
      <c r="D26" s="111">
        <v>0</v>
      </c>
      <c r="E26" s="111">
        <v>0</v>
      </c>
      <c r="F26" s="111">
        <v>0</v>
      </c>
      <c r="G26" s="111">
        <v>0</v>
      </c>
      <c r="H26" s="111">
        <v>0</v>
      </c>
      <c r="I26" s="111">
        <v>0</v>
      </c>
      <c r="J26" s="111">
        <v>0</v>
      </c>
      <c r="K26" s="111">
        <v>0</v>
      </c>
      <c r="L26" s="111">
        <v>0</v>
      </c>
      <c r="M26" s="111">
        <v>0</v>
      </c>
      <c r="N26" s="111">
        <v>0</v>
      </c>
      <c r="O26" s="111">
        <v>0</v>
      </c>
      <c r="P26" s="111">
        <v>0</v>
      </c>
    </row>
    <row r="27" spans="1:16" outlineLevel="1">
      <c r="A27" s="68"/>
      <c r="B27" s="56" t="s">
        <v>60</v>
      </c>
      <c r="D27" s="111">
        <v>6012.7784720999998</v>
      </c>
      <c r="E27" s="111">
        <v>6022.6194321000003</v>
      </c>
      <c r="F27" s="111">
        <v>6022.6194321000003</v>
      </c>
      <c r="G27" s="111">
        <v>9046.6771277340013</v>
      </c>
      <c r="H27" s="111">
        <v>6104.8643005799995</v>
      </c>
      <c r="I27" s="111">
        <v>6131.3467645799992</v>
      </c>
      <c r="J27" s="111">
        <v>6138.5803328520005</v>
      </c>
      <c r="K27" s="111">
        <v>6146.7982688520005</v>
      </c>
      <c r="L27" s="111">
        <v>6154.7940561960004</v>
      </c>
      <c r="M27" s="111">
        <v>9243.6774220530006</v>
      </c>
      <c r="N27" s="111">
        <v>6162.4516147020004</v>
      </c>
      <c r="O27" s="111">
        <v>6822.7142877057859</v>
      </c>
      <c r="P27" s="111">
        <v>80009.921511554785</v>
      </c>
    </row>
    <row r="28" spans="1:16" outlineLevel="1">
      <c r="A28" s="68"/>
      <c r="B28" s="56" t="s">
        <v>236</v>
      </c>
      <c r="D28" s="111">
        <v>5124.6164232799993</v>
      </c>
      <c r="E28" s="111">
        <v>5133.0037512799991</v>
      </c>
      <c r="F28" s="111">
        <v>5133.0037512799991</v>
      </c>
      <c r="G28" s="111">
        <v>7745.8477368180011</v>
      </c>
      <c r="H28" s="111">
        <v>5227.0406756599996</v>
      </c>
      <c r="I28" s="111">
        <v>5249.71520366</v>
      </c>
      <c r="J28" s="111">
        <v>5255.9086510040006</v>
      </c>
      <c r="K28" s="111">
        <v>5262.944923004</v>
      </c>
      <c r="L28" s="111">
        <v>5269.7909892919997</v>
      </c>
      <c r="M28" s="111">
        <v>7914.5211914310012</v>
      </c>
      <c r="N28" s="111">
        <v>5276.3474609540008</v>
      </c>
      <c r="O28" s="111">
        <v>5841.6704031990721</v>
      </c>
      <c r="P28" s="111">
        <v>68434.411160862059</v>
      </c>
    </row>
    <row r="29" spans="1:16" outlineLevel="1">
      <c r="A29" s="68"/>
      <c r="B29" s="56" t="s">
        <v>70</v>
      </c>
      <c r="D29" s="111">
        <v>11144.022789497707</v>
      </c>
      <c r="E29" s="111">
        <v>11144.022789497707</v>
      </c>
      <c r="F29" s="111">
        <v>11144.022789497707</v>
      </c>
      <c r="G29" s="111">
        <v>12178.119341069376</v>
      </c>
      <c r="H29" s="111">
        <v>12178.119341069376</v>
      </c>
      <c r="I29" s="111">
        <v>12178.119341069376</v>
      </c>
      <c r="J29" s="111">
        <v>12178.119341069376</v>
      </c>
      <c r="K29" s="111">
        <v>12178.119341069376</v>
      </c>
      <c r="L29" s="111">
        <v>12178.119341069376</v>
      </c>
      <c r="M29" s="111">
        <v>12178.119341069376</v>
      </c>
      <c r="N29" s="111">
        <v>12178.119341069376</v>
      </c>
      <c r="O29" s="111">
        <v>12178.119341069376</v>
      </c>
      <c r="P29" s="111">
        <v>143035.14243811753</v>
      </c>
    </row>
    <row r="30" spans="1:16" outlineLevel="1">
      <c r="A30" s="68"/>
      <c r="B30" s="56" t="s">
        <v>8</v>
      </c>
      <c r="D30" s="111">
        <v>1417.0887208873355</v>
      </c>
      <c r="E30" s="111">
        <v>1344.4399467828716</v>
      </c>
      <c r="F30" s="111">
        <v>1441.9939914651604</v>
      </c>
      <c r="G30" s="111">
        <v>2041.5600681315341</v>
      </c>
      <c r="H30" s="111">
        <v>1439.9285026675957</v>
      </c>
      <c r="I30" s="111">
        <v>1365.8635240167514</v>
      </c>
      <c r="J30" s="111">
        <v>1464.5674164129148</v>
      </c>
      <c r="K30" s="111">
        <v>1371.5907921756066</v>
      </c>
      <c r="L30" s="111">
        <v>1461.5605297894986</v>
      </c>
      <c r="M30" s="111">
        <v>2044.6455562706046</v>
      </c>
      <c r="N30" s="111">
        <v>1448.4578980717727</v>
      </c>
      <c r="O30" s="111">
        <v>1503.8355233278139</v>
      </c>
      <c r="P30" s="111">
        <v>18345.532469999456</v>
      </c>
    </row>
    <row r="31" spans="1:16">
      <c r="A31" s="112" t="s">
        <v>2</v>
      </c>
      <c r="B31" s="58"/>
      <c r="C31" s="59"/>
      <c r="D31" s="113">
        <v>88261.487198622184</v>
      </c>
      <c r="E31" s="113">
        <v>102371.13731966059</v>
      </c>
      <c r="F31" s="113">
        <v>102468.69136434287</v>
      </c>
      <c r="G31" s="113">
        <v>149269.42162975291</v>
      </c>
      <c r="H31" s="113">
        <v>104752.10053997698</v>
      </c>
      <c r="I31" s="113">
        <v>105073.36855332615</v>
      </c>
      <c r="J31" s="113">
        <v>105280.05590933831</v>
      </c>
      <c r="K31" s="113">
        <v>105309.75749310099</v>
      </c>
      <c r="L31" s="113">
        <v>105519.08918034687</v>
      </c>
      <c r="M31" s="113">
        <v>152213.34811282399</v>
      </c>
      <c r="N31" s="113">
        <v>105620.29938279717</v>
      </c>
      <c r="O31" s="113">
        <v>115532.14723773063</v>
      </c>
      <c r="P31" s="194">
        <v>1341670.9039218198</v>
      </c>
    </row>
    <row r="32" spans="1:16">
      <c r="A32" s="68"/>
      <c r="B32" s="68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3"/>
    </row>
    <row r="33" spans="1:16" outlineLevel="1">
      <c r="A33" s="68" t="s">
        <v>3</v>
      </c>
      <c r="B33" s="68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3"/>
    </row>
    <row r="34" spans="1:16" outlineLevel="1">
      <c r="A34" s="68"/>
      <c r="B34" s="56" t="s">
        <v>4</v>
      </c>
      <c r="D34" s="111">
        <v>2500</v>
      </c>
      <c r="E34" s="111">
        <v>30000</v>
      </c>
      <c r="F34" s="111">
        <v>30000</v>
      </c>
      <c r="G34" s="111">
        <v>6000</v>
      </c>
      <c r="H34" s="111">
        <v>2500</v>
      </c>
      <c r="I34" s="111">
        <v>2500</v>
      </c>
      <c r="J34" s="111">
        <v>2500</v>
      </c>
      <c r="K34" s="111">
        <v>17500</v>
      </c>
      <c r="L34" s="111">
        <v>2500</v>
      </c>
      <c r="M34" s="111">
        <v>2500</v>
      </c>
      <c r="N34" s="111">
        <v>2500</v>
      </c>
      <c r="O34" s="111">
        <v>2500</v>
      </c>
      <c r="P34" s="111">
        <v>103500</v>
      </c>
    </row>
    <row r="35" spans="1:16" outlineLevel="1">
      <c r="A35" s="68"/>
      <c r="B35" s="56" t="s">
        <v>5</v>
      </c>
      <c r="D35" s="111">
        <v>200</v>
      </c>
      <c r="E35" s="111">
        <v>100</v>
      </c>
      <c r="F35" s="111">
        <v>200</v>
      </c>
      <c r="G35" s="111">
        <v>100</v>
      </c>
      <c r="H35" s="111">
        <v>200</v>
      </c>
      <c r="I35" s="111">
        <v>100</v>
      </c>
      <c r="J35" s="111">
        <v>200</v>
      </c>
      <c r="K35" s="111">
        <v>100</v>
      </c>
      <c r="L35" s="111">
        <v>200</v>
      </c>
      <c r="M35" s="111">
        <v>850</v>
      </c>
      <c r="N35" s="111">
        <v>950</v>
      </c>
      <c r="O35" s="111">
        <v>850</v>
      </c>
      <c r="P35" s="111">
        <v>4050</v>
      </c>
    </row>
    <row r="36" spans="1:16" outlineLevel="1">
      <c r="A36" s="68"/>
      <c r="B36" s="56" t="s">
        <v>6</v>
      </c>
      <c r="D36" s="111">
        <v>70</v>
      </c>
      <c r="E36" s="111">
        <v>0</v>
      </c>
      <c r="F36" s="111">
        <v>0</v>
      </c>
      <c r="G36" s="111">
        <v>0</v>
      </c>
      <c r="H36" s="111">
        <v>0</v>
      </c>
      <c r="I36" s="111">
        <v>0</v>
      </c>
      <c r="J36" s="111">
        <v>70</v>
      </c>
      <c r="K36" s="111">
        <v>0</v>
      </c>
      <c r="L36" s="111">
        <v>0</v>
      </c>
      <c r="M36" s="111">
        <v>0</v>
      </c>
      <c r="N36" s="111">
        <v>0</v>
      </c>
      <c r="O36" s="111">
        <v>0</v>
      </c>
      <c r="P36" s="111">
        <v>140</v>
      </c>
    </row>
    <row r="37" spans="1:16" outlineLevel="1">
      <c r="A37" s="68"/>
      <c r="B37" s="56" t="s">
        <v>7</v>
      </c>
      <c r="D37" s="111">
        <v>0</v>
      </c>
      <c r="E37" s="111">
        <v>200</v>
      </c>
      <c r="F37" s="111">
        <v>200</v>
      </c>
      <c r="G37" s="111">
        <v>0</v>
      </c>
      <c r="H37" s="111">
        <v>0</v>
      </c>
      <c r="I37" s="111">
        <v>200</v>
      </c>
      <c r="J37" s="111">
        <v>0</v>
      </c>
      <c r="K37" s="111">
        <v>0</v>
      </c>
      <c r="L37" s="111">
        <v>0</v>
      </c>
      <c r="M37" s="111">
        <v>200</v>
      </c>
      <c r="N37" s="111">
        <v>0</v>
      </c>
      <c r="O37" s="111">
        <v>0</v>
      </c>
      <c r="P37" s="111">
        <v>800</v>
      </c>
    </row>
    <row r="38" spans="1:16" outlineLevel="1">
      <c r="A38" s="68"/>
      <c r="B38" s="56" t="s">
        <v>212</v>
      </c>
      <c r="D38" s="111">
        <v>1200</v>
      </c>
      <c r="E38" s="111">
        <v>1200</v>
      </c>
      <c r="F38" s="111">
        <v>1200</v>
      </c>
      <c r="G38" s="111">
        <v>1200</v>
      </c>
      <c r="H38" s="111">
        <v>1200</v>
      </c>
      <c r="I38" s="111">
        <v>1200</v>
      </c>
      <c r="J38" s="111">
        <v>1200</v>
      </c>
      <c r="K38" s="111">
        <v>1200</v>
      </c>
      <c r="L38" s="111">
        <v>1200</v>
      </c>
      <c r="M38" s="111">
        <v>1200</v>
      </c>
      <c r="N38" s="111">
        <v>1200</v>
      </c>
      <c r="O38" s="111">
        <v>1200</v>
      </c>
      <c r="P38" s="111">
        <v>14400</v>
      </c>
    </row>
    <row r="39" spans="1:16" outlineLevel="1">
      <c r="A39" s="68"/>
      <c r="B39" s="56" t="s">
        <v>134</v>
      </c>
      <c r="D39" s="111">
        <v>454</v>
      </c>
      <c r="E39" s="111">
        <v>139</v>
      </c>
      <c r="F39" s="111">
        <v>139</v>
      </c>
      <c r="G39" s="111">
        <v>139</v>
      </c>
      <c r="H39" s="111">
        <v>454</v>
      </c>
      <c r="I39" s="111">
        <v>139</v>
      </c>
      <c r="J39" s="111">
        <v>139</v>
      </c>
      <c r="K39" s="111">
        <v>139</v>
      </c>
      <c r="L39" s="111">
        <v>139</v>
      </c>
      <c r="M39" s="111">
        <v>454</v>
      </c>
      <c r="N39" s="111">
        <v>139</v>
      </c>
      <c r="O39" s="111">
        <v>139</v>
      </c>
      <c r="P39" s="111">
        <v>2613</v>
      </c>
    </row>
    <row r="40" spans="1:16" outlineLevel="1">
      <c r="A40" s="68"/>
      <c r="B40" s="56" t="s">
        <v>32</v>
      </c>
      <c r="D40" s="111">
        <v>0</v>
      </c>
      <c r="E40" s="111">
        <v>0</v>
      </c>
      <c r="F40" s="111">
        <v>0</v>
      </c>
      <c r="G40" s="111">
        <v>0</v>
      </c>
      <c r="H40" s="111">
        <v>0</v>
      </c>
      <c r="I40" s="111">
        <v>0</v>
      </c>
      <c r="J40" s="111">
        <v>0</v>
      </c>
      <c r="K40" s="111">
        <v>0</v>
      </c>
      <c r="L40" s="111">
        <v>0</v>
      </c>
      <c r="M40" s="111">
        <v>0</v>
      </c>
      <c r="N40" s="111">
        <v>0</v>
      </c>
      <c r="O40" s="111">
        <v>0</v>
      </c>
      <c r="P40" s="111">
        <v>0</v>
      </c>
    </row>
    <row r="41" spans="1:16" outlineLevel="1">
      <c r="A41" s="68"/>
      <c r="B41" s="56" t="s">
        <v>139</v>
      </c>
      <c r="D41" s="111">
        <v>0</v>
      </c>
      <c r="E41" s="111">
        <v>0</v>
      </c>
      <c r="F41" s="111">
        <v>50000</v>
      </c>
      <c r="G41" s="111">
        <v>0</v>
      </c>
      <c r="H41" s="111">
        <v>0</v>
      </c>
      <c r="I41" s="111">
        <v>50000</v>
      </c>
      <c r="J41" s="111">
        <v>0</v>
      </c>
      <c r="K41" s="111">
        <v>0</v>
      </c>
      <c r="L41" s="111">
        <v>50000</v>
      </c>
      <c r="M41" s="111">
        <v>0</v>
      </c>
      <c r="N41" s="111">
        <v>0</v>
      </c>
      <c r="O41" s="111">
        <v>50000</v>
      </c>
      <c r="P41" s="111">
        <v>200000</v>
      </c>
    </row>
    <row r="42" spans="1:16" outlineLevel="1">
      <c r="A42" s="68"/>
      <c r="B42" s="56" t="s">
        <v>140</v>
      </c>
      <c r="D42" s="111">
        <v>20000</v>
      </c>
      <c r="E42" s="111">
        <v>20000</v>
      </c>
      <c r="F42" s="111">
        <v>50</v>
      </c>
      <c r="G42" s="111">
        <v>50</v>
      </c>
      <c r="H42" s="111">
        <v>50</v>
      </c>
      <c r="I42" s="111">
        <v>50</v>
      </c>
      <c r="J42" s="111">
        <v>50</v>
      </c>
      <c r="K42" s="111">
        <v>50</v>
      </c>
      <c r="L42" s="111">
        <v>50</v>
      </c>
      <c r="M42" s="111">
        <v>50</v>
      </c>
      <c r="N42" s="111">
        <v>50</v>
      </c>
      <c r="O42" s="111">
        <v>50</v>
      </c>
      <c r="P42" s="111">
        <v>40500</v>
      </c>
    </row>
    <row r="43" spans="1:16" outlineLevel="1">
      <c r="A43" s="68"/>
      <c r="B43" s="56" t="s">
        <v>213</v>
      </c>
      <c r="D43" s="111">
        <v>300</v>
      </c>
      <c r="E43" s="111">
        <v>300</v>
      </c>
      <c r="F43" s="111">
        <v>300</v>
      </c>
      <c r="G43" s="111">
        <v>1730</v>
      </c>
      <c r="H43" s="111">
        <v>300</v>
      </c>
      <c r="I43" s="111">
        <v>300</v>
      </c>
      <c r="J43" s="111">
        <v>300</v>
      </c>
      <c r="K43" s="111">
        <v>300</v>
      </c>
      <c r="L43" s="111">
        <v>300</v>
      </c>
      <c r="M43" s="111">
        <v>300</v>
      </c>
      <c r="N43" s="111">
        <v>11600</v>
      </c>
      <c r="O43" s="111">
        <v>300</v>
      </c>
      <c r="P43" s="111">
        <v>16330</v>
      </c>
    </row>
    <row r="44" spans="1:16" outlineLevel="1">
      <c r="A44" s="68"/>
      <c r="B44" s="56" t="s">
        <v>135</v>
      </c>
      <c r="D44" s="111">
        <v>30</v>
      </c>
      <c r="E44" s="111">
        <v>30</v>
      </c>
      <c r="F44" s="111">
        <v>30</v>
      </c>
      <c r="G44" s="111">
        <v>30</v>
      </c>
      <c r="H44" s="111">
        <v>30</v>
      </c>
      <c r="I44" s="111">
        <v>30</v>
      </c>
      <c r="J44" s="111">
        <v>30</v>
      </c>
      <c r="K44" s="111">
        <v>30</v>
      </c>
      <c r="L44" s="111">
        <v>30</v>
      </c>
      <c r="M44" s="111">
        <v>30</v>
      </c>
      <c r="N44" s="111">
        <v>30</v>
      </c>
      <c r="O44" s="111">
        <v>30</v>
      </c>
      <c r="P44" s="111">
        <v>360</v>
      </c>
    </row>
    <row r="45" spans="1:16" outlineLevel="1">
      <c r="A45" s="68"/>
      <c r="B45" s="56" t="s">
        <v>136</v>
      </c>
      <c r="D45" s="111">
        <v>303</v>
      </c>
      <c r="E45" s="111">
        <v>1543</v>
      </c>
      <c r="F45" s="111">
        <v>763</v>
      </c>
      <c r="G45" s="111">
        <v>923</v>
      </c>
      <c r="H45" s="111">
        <v>203</v>
      </c>
      <c r="I45" s="111">
        <v>479</v>
      </c>
      <c r="J45" s="111">
        <v>363</v>
      </c>
      <c r="K45" s="111">
        <v>203</v>
      </c>
      <c r="L45" s="111">
        <v>443</v>
      </c>
      <c r="M45" s="111">
        <v>443</v>
      </c>
      <c r="N45" s="111">
        <v>588</v>
      </c>
      <c r="O45" s="111">
        <v>363</v>
      </c>
      <c r="P45" s="111">
        <v>6617</v>
      </c>
    </row>
    <row r="46" spans="1:16" outlineLevel="1">
      <c r="A46" s="68"/>
      <c r="B46" s="56" t="s">
        <v>176</v>
      </c>
      <c r="D46" s="111">
        <v>600</v>
      </c>
      <c r="E46" s="111">
        <v>0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111">
        <v>0</v>
      </c>
      <c r="M46" s="111">
        <v>0</v>
      </c>
      <c r="N46" s="111">
        <v>0</v>
      </c>
      <c r="O46" s="111">
        <v>0</v>
      </c>
      <c r="P46" s="111">
        <v>600</v>
      </c>
    </row>
    <row r="47" spans="1:16" outlineLevel="1">
      <c r="A47" s="68"/>
      <c r="B47" s="56" t="s">
        <v>76</v>
      </c>
      <c r="D47" s="111">
        <v>4742</v>
      </c>
      <c r="E47" s="111">
        <v>4242</v>
      </c>
      <c r="F47" s="111">
        <v>4242</v>
      </c>
      <c r="G47" s="111">
        <v>4242</v>
      </c>
      <c r="H47" s="111">
        <v>4242</v>
      </c>
      <c r="I47" s="111">
        <v>4242</v>
      </c>
      <c r="J47" s="111">
        <v>4242</v>
      </c>
      <c r="K47" s="111">
        <v>4242</v>
      </c>
      <c r="L47" s="111">
        <v>4242</v>
      </c>
      <c r="M47" s="111">
        <v>4242</v>
      </c>
      <c r="N47" s="111">
        <v>4842</v>
      </c>
      <c r="O47" s="111">
        <v>4242</v>
      </c>
      <c r="P47" s="111">
        <v>52004</v>
      </c>
    </row>
    <row r="48" spans="1:16" outlineLevel="1">
      <c r="A48" s="68"/>
      <c r="B48" s="56" t="s">
        <v>85</v>
      </c>
      <c r="D48" s="111">
        <v>300</v>
      </c>
      <c r="E48" s="111">
        <v>300</v>
      </c>
      <c r="F48" s="111">
        <v>300</v>
      </c>
      <c r="G48" s="111">
        <v>18889</v>
      </c>
      <c r="H48" s="111">
        <v>300</v>
      </c>
      <c r="I48" s="111">
        <v>300</v>
      </c>
      <c r="J48" s="111">
        <v>900</v>
      </c>
      <c r="K48" s="111">
        <v>11600</v>
      </c>
      <c r="L48" s="111">
        <v>300</v>
      </c>
      <c r="M48" s="111">
        <v>300</v>
      </c>
      <c r="N48" s="111">
        <v>300</v>
      </c>
      <c r="O48" s="111">
        <v>400</v>
      </c>
      <c r="P48" s="111">
        <v>34189</v>
      </c>
    </row>
    <row r="49" spans="1:16" outlineLevel="1">
      <c r="A49" s="68"/>
      <c r="B49" s="56" t="s">
        <v>86</v>
      </c>
      <c r="D49" s="111">
        <v>0</v>
      </c>
      <c r="E49" s="111">
        <v>0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111">
        <v>0</v>
      </c>
      <c r="M49" s="111">
        <v>0</v>
      </c>
      <c r="N49" s="111">
        <v>0</v>
      </c>
      <c r="O49" s="111">
        <v>0</v>
      </c>
      <c r="P49" s="111">
        <v>0</v>
      </c>
    </row>
    <row r="50" spans="1:16" outlineLevel="1">
      <c r="A50" s="68"/>
      <c r="B50" s="56" t="s">
        <v>77</v>
      </c>
      <c r="D50" s="111">
        <v>0</v>
      </c>
      <c r="E50" s="111">
        <v>0</v>
      </c>
      <c r="F50" s="111">
        <v>0</v>
      </c>
      <c r="G50" s="111">
        <v>0</v>
      </c>
      <c r="H50" s="111">
        <v>0</v>
      </c>
      <c r="I50" s="111">
        <v>0</v>
      </c>
      <c r="J50" s="111">
        <v>0</v>
      </c>
      <c r="K50" s="111">
        <v>0</v>
      </c>
      <c r="L50" s="111">
        <v>0</v>
      </c>
      <c r="M50" s="111">
        <v>0</v>
      </c>
      <c r="N50" s="111">
        <v>0</v>
      </c>
      <c r="O50" s="111">
        <v>0</v>
      </c>
      <c r="P50" s="111">
        <v>0</v>
      </c>
    </row>
    <row r="51" spans="1:16" outlineLevel="1">
      <c r="A51" s="68"/>
      <c r="B51" s="56" t="s">
        <v>87</v>
      </c>
      <c r="D51" s="111">
        <v>39111</v>
      </c>
      <c r="E51" s="111">
        <v>39111</v>
      </c>
      <c r="F51" s="111">
        <v>56611</v>
      </c>
      <c r="G51" s="111">
        <v>39111</v>
      </c>
      <c r="H51" s="111">
        <v>0</v>
      </c>
      <c r="I51" s="111">
        <v>0</v>
      </c>
      <c r="J51" s="111">
        <v>120260</v>
      </c>
      <c r="K51" s="111">
        <v>41286</v>
      </c>
      <c r="L51" s="111">
        <v>39861</v>
      </c>
      <c r="M51" s="111">
        <v>45611</v>
      </c>
      <c r="N51" s="111">
        <v>39111</v>
      </c>
      <c r="O51" s="111">
        <v>39111</v>
      </c>
      <c r="P51" s="111">
        <v>499184</v>
      </c>
    </row>
    <row r="52" spans="1:16" outlineLevel="1">
      <c r="A52" s="68"/>
      <c r="B52" s="56" t="s">
        <v>79</v>
      </c>
      <c r="D52" s="111">
        <v>0</v>
      </c>
      <c r="E52" s="111">
        <v>0</v>
      </c>
      <c r="F52" s="111">
        <v>0</v>
      </c>
      <c r="G52" s="111">
        <v>0</v>
      </c>
      <c r="H52" s="111">
        <v>0</v>
      </c>
      <c r="I52" s="111">
        <v>0</v>
      </c>
      <c r="J52" s="111">
        <v>0</v>
      </c>
      <c r="K52" s="111">
        <v>0</v>
      </c>
      <c r="L52" s="111">
        <v>0</v>
      </c>
      <c r="M52" s="111">
        <v>0</v>
      </c>
      <c r="N52" s="111">
        <v>0</v>
      </c>
      <c r="O52" s="111">
        <v>0</v>
      </c>
      <c r="P52" s="111">
        <v>0</v>
      </c>
    </row>
    <row r="53" spans="1:16" outlineLevel="1">
      <c r="A53" s="68"/>
      <c r="B53" s="56" t="s">
        <v>88</v>
      </c>
      <c r="D53" s="111">
        <v>0</v>
      </c>
      <c r="E53" s="111">
        <v>0</v>
      </c>
      <c r="F53" s="111">
        <v>0</v>
      </c>
      <c r="G53" s="111">
        <v>0</v>
      </c>
      <c r="H53" s="111">
        <v>0</v>
      </c>
      <c r="I53" s="111">
        <v>0</v>
      </c>
      <c r="J53" s="111">
        <v>0</v>
      </c>
      <c r="K53" s="111">
        <v>0</v>
      </c>
      <c r="L53" s="111">
        <v>0</v>
      </c>
      <c r="M53" s="111">
        <v>0</v>
      </c>
      <c r="N53" s="111">
        <v>0</v>
      </c>
      <c r="O53" s="111">
        <v>0</v>
      </c>
      <c r="P53" s="111">
        <v>0</v>
      </c>
    </row>
    <row r="54" spans="1:16" outlineLevel="1">
      <c r="A54" s="68"/>
      <c r="B54" s="56" t="s">
        <v>89</v>
      </c>
      <c r="D54" s="111">
        <v>200</v>
      </c>
      <c r="E54" s="111">
        <v>200</v>
      </c>
      <c r="F54" s="111">
        <v>200</v>
      </c>
      <c r="G54" s="111">
        <v>200</v>
      </c>
      <c r="H54" s="111">
        <v>200</v>
      </c>
      <c r="I54" s="111">
        <v>260</v>
      </c>
      <c r="J54" s="111">
        <v>200</v>
      </c>
      <c r="K54" s="111">
        <v>200</v>
      </c>
      <c r="L54" s="111">
        <v>200</v>
      </c>
      <c r="M54" s="111">
        <v>200</v>
      </c>
      <c r="N54" s="111">
        <v>200</v>
      </c>
      <c r="O54" s="111">
        <v>200</v>
      </c>
      <c r="P54" s="111">
        <v>2460</v>
      </c>
    </row>
    <row r="55" spans="1:16" outlineLevel="1">
      <c r="A55" s="68"/>
      <c r="B55" s="56" t="s">
        <v>47</v>
      </c>
      <c r="D55" s="111">
        <v>0</v>
      </c>
      <c r="E55" s="111">
        <v>0</v>
      </c>
      <c r="F55" s="111">
        <v>0</v>
      </c>
      <c r="G55" s="111">
        <v>0</v>
      </c>
      <c r="H55" s="111">
        <v>0</v>
      </c>
      <c r="I55" s="111">
        <v>0</v>
      </c>
      <c r="J55" s="111">
        <v>0</v>
      </c>
      <c r="K55" s="111">
        <v>0</v>
      </c>
      <c r="L55" s="111">
        <v>0</v>
      </c>
      <c r="M55" s="111">
        <v>0</v>
      </c>
      <c r="N55" s="111">
        <v>0</v>
      </c>
      <c r="O55" s="111">
        <v>0</v>
      </c>
      <c r="P55" s="111">
        <v>0</v>
      </c>
    </row>
    <row r="56" spans="1:16" outlineLevel="1">
      <c r="A56" s="68"/>
      <c r="B56" s="56" t="s">
        <v>90</v>
      </c>
      <c r="D56" s="111">
        <v>10833.333333333334</v>
      </c>
      <c r="E56" s="111">
        <v>10833.333333333334</v>
      </c>
      <c r="F56" s="111">
        <v>10833.333333333334</v>
      </c>
      <c r="G56" s="111">
        <v>10833.333333333334</v>
      </c>
      <c r="H56" s="111">
        <v>10833.333333333334</v>
      </c>
      <c r="I56" s="111">
        <v>10833.333333333334</v>
      </c>
      <c r="J56" s="111">
        <v>10833.333333333334</v>
      </c>
      <c r="K56" s="111">
        <v>10833.333333333334</v>
      </c>
      <c r="L56" s="111">
        <v>10833.333333333334</v>
      </c>
      <c r="M56" s="111">
        <v>10833.333333333334</v>
      </c>
      <c r="N56" s="111">
        <v>10833.333333333334</v>
      </c>
      <c r="O56" s="111">
        <v>10833.333333333334</v>
      </c>
      <c r="P56" s="111">
        <v>129999.99999999999</v>
      </c>
    </row>
    <row r="57" spans="1:16" outlineLevel="1">
      <c r="A57" s="68"/>
      <c r="B57" s="56" t="s">
        <v>141</v>
      </c>
      <c r="D57" s="111">
        <v>0</v>
      </c>
      <c r="E57" s="111">
        <v>0</v>
      </c>
      <c r="F57" s="111">
        <v>0</v>
      </c>
      <c r="G57" s="111">
        <v>0</v>
      </c>
      <c r="H57" s="111">
        <v>0</v>
      </c>
      <c r="I57" s="111">
        <v>0</v>
      </c>
      <c r="J57" s="111">
        <v>0</v>
      </c>
      <c r="K57" s="111">
        <v>0</v>
      </c>
      <c r="L57" s="111">
        <v>0</v>
      </c>
      <c r="M57" s="111">
        <v>0</v>
      </c>
      <c r="N57" s="111">
        <v>0</v>
      </c>
      <c r="O57" s="111">
        <v>0</v>
      </c>
      <c r="P57" s="111">
        <v>0</v>
      </c>
    </row>
    <row r="58" spans="1:16" outlineLevel="1">
      <c r="A58" s="68"/>
      <c r="B58" s="56" t="s">
        <v>83</v>
      </c>
      <c r="D58" s="111">
        <v>0</v>
      </c>
      <c r="E58" s="111">
        <v>0</v>
      </c>
      <c r="F58" s="111">
        <v>0</v>
      </c>
      <c r="G58" s="111">
        <v>0</v>
      </c>
      <c r="H58" s="111">
        <v>0</v>
      </c>
      <c r="I58" s="111">
        <v>1850</v>
      </c>
      <c r="J58" s="111">
        <v>0</v>
      </c>
      <c r="K58" s="111">
        <v>0</v>
      </c>
      <c r="L58" s="111">
        <v>0</v>
      </c>
      <c r="M58" s="111">
        <v>0</v>
      </c>
      <c r="N58" s="111">
        <v>0</v>
      </c>
      <c r="O58" s="111">
        <v>0</v>
      </c>
      <c r="P58" s="111">
        <v>1850</v>
      </c>
    </row>
    <row r="59" spans="1:16" outlineLevel="1">
      <c r="A59" s="68"/>
      <c r="B59" s="56" t="s">
        <v>84</v>
      </c>
      <c r="D59" s="111">
        <v>104</v>
      </c>
      <c r="E59" s="111">
        <v>104</v>
      </c>
      <c r="F59" s="111">
        <v>454</v>
      </c>
      <c r="G59" s="111">
        <v>104</v>
      </c>
      <c r="H59" s="111">
        <v>104</v>
      </c>
      <c r="I59" s="111">
        <v>454</v>
      </c>
      <c r="J59" s="111">
        <v>104</v>
      </c>
      <c r="K59" s="111">
        <v>104</v>
      </c>
      <c r="L59" s="111">
        <v>454</v>
      </c>
      <c r="M59" s="111">
        <v>104</v>
      </c>
      <c r="N59" s="111">
        <v>104</v>
      </c>
      <c r="O59" s="111">
        <v>454</v>
      </c>
      <c r="P59" s="111">
        <v>2648</v>
      </c>
    </row>
    <row r="60" spans="1:16" outlineLevel="1">
      <c r="A60" s="68"/>
      <c r="B60" s="56" t="s">
        <v>142</v>
      </c>
      <c r="D60" s="111">
        <v>250</v>
      </c>
      <c r="E60" s="111">
        <v>90</v>
      </c>
      <c r="F60" s="111">
        <v>90</v>
      </c>
      <c r="G60" s="111">
        <v>690</v>
      </c>
      <c r="H60" s="111">
        <v>90</v>
      </c>
      <c r="I60" s="111">
        <v>90</v>
      </c>
      <c r="J60" s="111">
        <v>90</v>
      </c>
      <c r="K60" s="111">
        <v>90</v>
      </c>
      <c r="L60" s="111">
        <v>90</v>
      </c>
      <c r="M60" s="111">
        <v>190</v>
      </c>
      <c r="N60" s="111">
        <v>90</v>
      </c>
      <c r="O60" s="111">
        <v>90</v>
      </c>
      <c r="P60" s="111">
        <v>1940</v>
      </c>
    </row>
    <row r="61" spans="1:16" outlineLevel="1">
      <c r="A61" s="68"/>
      <c r="B61" s="56" t="s">
        <v>118</v>
      </c>
      <c r="D61" s="111">
        <v>22</v>
      </c>
      <c r="E61" s="111">
        <v>22</v>
      </c>
      <c r="F61" s="111">
        <v>22</v>
      </c>
      <c r="G61" s="111">
        <v>22</v>
      </c>
      <c r="H61" s="111">
        <v>22</v>
      </c>
      <c r="I61" s="111">
        <v>22</v>
      </c>
      <c r="J61" s="111">
        <v>22</v>
      </c>
      <c r="K61" s="111">
        <v>22</v>
      </c>
      <c r="L61" s="111">
        <v>22</v>
      </c>
      <c r="M61" s="111">
        <v>22</v>
      </c>
      <c r="N61" s="111">
        <v>22</v>
      </c>
      <c r="O61" s="111">
        <v>22</v>
      </c>
      <c r="P61" s="111">
        <v>264</v>
      </c>
    </row>
    <row r="62" spans="1:16" outlineLevel="1">
      <c r="A62" s="68"/>
      <c r="B62" s="56" t="s">
        <v>119</v>
      </c>
      <c r="D62" s="111">
        <v>25</v>
      </c>
      <c r="E62" s="111">
        <v>25</v>
      </c>
      <c r="F62" s="111">
        <v>25</v>
      </c>
      <c r="G62" s="111">
        <v>25</v>
      </c>
      <c r="H62" s="111">
        <v>25</v>
      </c>
      <c r="I62" s="111">
        <v>25</v>
      </c>
      <c r="J62" s="111">
        <v>25</v>
      </c>
      <c r="K62" s="111">
        <v>25</v>
      </c>
      <c r="L62" s="111">
        <v>25</v>
      </c>
      <c r="M62" s="111">
        <v>25</v>
      </c>
      <c r="N62" s="111">
        <v>25</v>
      </c>
      <c r="O62" s="111">
        <v>25</v>
      </c>
      <c r="P62" s="111">
        <v>300</v>
      </c>
    </row>
    <row r="63" spans="1:16" outlineLevel="1">
      <c r="A63" s="68"/>
      <c r="B63" s="56" t="s">
        <v>120</v>
      </c>
      <c r="D63" s="111">
        <v>650</v>
      </c>
      <c r="E63" s="111">
        <v>650</v>
      </c>
      <c r="F63" s="111">
        <v>650</v>
      </c>
      <c r="G63" s="111">
        <v>650</v>
      </c>
      <c r="H63" s="111">
        <v>650</v>
      </c>
      <c r="I63" s="111">
        <v>650</v>
      </c>
      <c r="J63" s="111">
        <v>650</v>
      </c>
      <c r="K63" s="111">
        <v>650</v>
      </c>
      <c r="L63" s="111">
        <v>650</v>
      </c>
      <c r="M63" s="111">
        <v>650</v>
      </c>
      <c r="N63" s="111">
        <v>650</v>
      </c>
      <c r="O63" s="111">
        <v>650</v>
      </c>
      <c r="P63" s="111">
        <v>7800</v>
      </c>
    </row>
    <row r="64" spans="1:16" outlineLevel="1">
      <c r="A64" s="68"/>
      <c r="B64" s="56" t="s">
        <v>128</v>
      </c>
      <c r="D64" s="111">
        <v>0</v>
      </c>
      <c r="E64" s="111">
        <v>0</v>
      </c>
      <c r="F64" s="111">
        <v>0</v>
      </c>
      <c r="G64" s="111">
        <v>0</v>
      </c>
      <c r="H64" s="111">
        <v>0</v>
      </c>
      <c r="I64" s="111">
        <v>0</v>
      </c>
      <c r="J64" s="111">
        <v>0</v>
      </c>
      <c r="K64" s="111">
        <v>0</v>
      </c>
      <c r="L64" s="111">
        <v>0</v>
      </c>
      <c r="M64" s="111">
        <v>0</v>
      </c>
      <c r="N64" s="111">
        <v>0</v>
      </c>
      <c r="O64" s="111">
        <v>0</v>
      </c>
      <c r="P64" s="111">
        <v>0</v>
      </c>
    </row>
    <row r="65" spans="1:16" outlineLevel="1">
      <c r="A65" s="68"/>
      <c r="B65" s="56" t="s">
        <v>111</v>
      </c>
      <c r="D65" s="111">
        <v>400</v>
      </c>
      <c r="E65" s="111">
        <v>400</v>
      </c>
      <c r="F65" s="111">
        <v>400</v>
      </c>
      <c r="G65" s="111">
        <v>400</v>
      </c>
      <c r="H65" s="111">
        <v>400</v>
      </c>
      <c r="I65" s="111">
        <v>400</v>
      </c>
      <c r="J65" s="111">
        <v>400</v>
      </c>
      <c r="K65" s="111">
        <v>400</v>
      </c>
      <c r="L65" s="111">
        <v>400</v>
      </c>
      <c r="M65" s="111">
        <v>400</v>
      </c>
      <c r="N65" s="111">
        <v>400</v>
      </c>
      <c r="O65" s="111">
        <v>400</v>
      </c>
      <c r="P65" s="111">
        <v>4800</v>
      </c>
    </row>
    <row r="66" spans="1:16" outlineLevel="1">
      <c r="A66" s="68"/>
      <c r="B66" s="56" t="s">
        <v>112</v>
      </c>
      <c r="D66" s="111">
        <v>250</v>
      </c>
      <c r="E66" s="111">
        <v>250</v>
      </c>
      <c r="F66" s="111">
        <v>250</v>
      </c>
      <c r="G66" s="111">
        <v>450</v>
      </c>
      <c r="H66" s="111">
        <v>250</v>
      </c>
      <c r="I66" s="111">
        <v>250</v>
      </c>
      <c r="J66" s="111">
        <v>250</v>
      </c>
      <c r="K66" s="111">
        <v>450</v>
      </c>
      <c r="L66" s="111">
        <v>250</v>
      </c>
      <c r="M66" s="111">
        <v>250</v>
      </c>
      <c r="N66" s="111">
        <v>250</v>
      </c>
      <c r="O66" s="111">
        <v>450</v>
      </c>
      <c r="P66" s="111">
        <v>3600</v>
      </c>
    </row>
    <row r="67" spans="1:16" outlineLevel="1">
      <c r="A67" s="68"/>
      <c r="B67" s="56" t="s">
        <v>113</v>
      </c>
      <c r="D67" s="111">
        <v>3090</v>
      </c>
      <c r="E67" s="111">
        <v>2340</v>
      </c>
      <c r="F67" s="111">
        <v>2340</v>
      </c>
      <c r="G67" s="111">
        <v>3090</v>
      </c>
      <c r="H67" s="111">
        <v>2340</v>
      </c>
      <c r="I67" s="111">
        <v>2340</v>
      </c>
      <c r="J67" s="111">
        <v>3090</v>
      </c>
      <c r="K67" s="111">
        <v>2340</v>
      </c>
      <c r="L67" s="111">
        <v>2340</v>
      </c>
      <c r="M67" s="111">
        <v>3090</v>
      </c>
      <c r="N67" s="111">
        <v>2340</v>
      </c>
      <c r="O67" s="111">
        <v>2340</v>
      </c>
      <c r="P67" s="111">
        <v>31080</v>
      </c>
    </row>
    <row r="68" spans="1:16" outlineLevel="1">
      <c r="A68" s="68"/>
      <c r="B68" s="56" t="s">
        <v>240</v>
      </c>
      <c r="D68" s="111">
        <v>0</v>
      </c>
      <c r="E68" s="111">
        <v>0</v>
      </c>
      <c r="F68" s="111">
        <v>0</v>
      </c>
      <c r="G68" s="111">
        <v>0</v>
      </c>
      <c r="H68" s="111">
        <v>0</v>
      </c>
      <c r="I68" s="111">
        <v>0</v>
      </c>
      <c r="J68" s="111">
        <v>0</v>
      </c>
      <c r="K68" s="111">
        <v>0</v>
      </c>
      <c r="L68" s="111">
        <v>0</v>
      </c>
      <c r="M68" s="111">
        <v>0</v>
      </c>
      <c r="N68" s="111">
        <v>0</v>
      </c>
      <c r="O68" s="111">
        <v>0</v>
      </c>
      <c r="P68" s="111">
        <v>0</v>
      </c>
    </row>
    <row r="69" spans="1:16" outlineLevel="1">
      <c r="A69" s="68"/>
      <c r="B69" s="56" t="s">
        <v>179</v>
      </c>
      <c r="D69" s="111">
        <v>150</v>
      </c>
      <c r="E69" s="111">
        <v>150</v>
      </c>
      <c r="F69" s="111">
        <v>150</v>
      </c>
      <c r="G69" s="111">
        <v>150</v>
      </c>
      <c r="H69" s="111">
        <v>150</v>
      </c>
      <c r="I69" s="111">
        <v>150</v>
      </c>
      <c r="J69" s="111">
        <v>150</v>
      </c>
      <c r="K69" s="111">
        <v>150</v>
      </c>
      <c r="L69" s="111">
        <v>150</v>
      </c>
      <c r="M69" s="111">
        <v>150</v>
      </c>
      <c r="N69" s="111">
        <v>150</v>
      </c>
      <c r="O69" s="111">
        <v>150</v>
      </c>
      <c r="P69" s="111">
        <v>1800</v>
      </c>
    </row>
    <row r="70" spans="1:16" outlineLevel="1">
      <c r="A70" s="68"/>
      <c r="B70" s="56" t="s">
        <v>114</v>
      </c>
      <c r="D70" s="111">
        <v>0</v>
      </c>
      <c r="E70" s="111">
        <v>0</v>
      </c>
      <c r="F70" s="111">
        <v>0</v>
      </c>
      <c r="G70" s="111">
        <v>0</v>
      </c>
      <c r="H70" s="111">
        <v>0</v>
      </c>
      <c r="I70" s="111">
        <v>0</v>
      </c>
      <c r="J70" s="111">
        <v>0</v>
      </c>
      <c r="K70" s="111">
        <v>0</v>
      </c>
      <c r="L70" s="111">
        <v>0</v>
      </c>
      <c r="M70" s="111">
        <v>0</v>
      </c>
      <c r="N70" s="111">
        <v>0</v>
      </c>
      <c r="O70" s="111">
        <v>0</v>
      </c>
      <c r="P70" s="111">
        <v>0</v>
      </c>
    </row>
    <row r="71" spans="1:16" outlineLevel="1">
      <c r="A71" s="68"/>
      <c r="B71" s="56" t="s">
        <v>115</v>
      </c>
      <c r="D71" s="111">
        <v>1700</v>
      </c>
      <c r="E71" s="111">
        <v>1700</v>
      </c>
      <c r="F71" s="111">
        <v>1700</v>
      </c>
      <c r="G71" s="111">
        <v>1700</v>
      </c>
      <c r="H71" s="111">
        <v>1700</v>
      </c>
      <c r="I71" s="111">
        <v>1700</v>
      </c>
      <c r="J71" s="111">
        <v>1700</v>
      </c>
      <c r="K71" s="111">
        <v>1700</v>
      </c>
      <c r="L71" s="111">
        <v>1700</v>
      </c>
      <c r="M71" s="111">
        <v>1700</v>
      </c>
      <c r="N71" s="111">
        <v>1700</v>
      </c>
      <c r="O71" s="111">
        <v>1700</v>
      </c>
      <c r="P71" s="111">
        <v>20400</v>
      </c>
    </row>
    <row r="72" spans="1:16" outlineLevel="1">
      <c r="A72" s="68"/>
      <c r="B72" s="56" t="s">
        <v>116</v>
      </c>
      <c r="D72" s="111">
        <v>0</v>
      </c>
      <c r="E72" s="111">
        <v>0</v>
      </c>
      <c r="F72" s="111">
        <v>0</v>
      </c>
      <c r="G72" s="111">
        <v>0</v>
      </c>
      <c r="H72" s="111">
        <v>0</v>
      </c>
      <c r="I72" s="111">
        <v>0</v>
      </c>
      <c r="J72" s="111">
        <v>0</v>
      </c>
      <c r="K72" s="111">
        <v>0</v>
      </c>
      <c r="L72" s="111">
        <v>0</v>
      </c>
      <c r="M72" s="111">
        <v>0</v>
      </c>
      <c r="N72" s="111">
        <v>0</v>
      </c>
      <c r="O72" s="111">
        <v>0</v>
      </c>
      <c r="P72" s="111">
        <v>0</v>
      </c>
    </row>
    <row r="73" spans="1:16" outlineLevel="1">
      <c r="A73" s="68"/>
      <c r="B73" s="56" t="s">
        <v>144</v>
      </c>
      <c r="D73" s="111">
        <v>0</v>
      </c>
      <c r="E73" s="111">
        <v>0</v>
      </c>
      <c r="F73" s="111">
        <v>0</v>
      </c>
      <c r="G73" s="111">
        <v>0</v>
      </c>
      <c r="H73" s="111">
        <v>0</v>
      </c>
      <c r="I73" s="111">
        <v>0</v>
      </c>
      <c r="J73" s="111">
        <v>0</v>
      </c>
      <c r="K73" s="111">
        <v>0</v>
      </c>
      <c r="L73" s="111">
        <v>0</v>
      </c>
      <c r="M73" s="111">
        <v>0</v>
      </c>
      <c r="N73" s="111">
        <v>0</v>
      </c>
      <c r="O73" s="111">
        <v>0</v>
      </c>
      <c r="P73" s="111">
        <v>0</v>
      </c>
    </row>
    <row r="74" spans="1:16" outlineLevel="1">
      <c r="A74" s="68"/>
      <c r="B74" s="56" t="s">
        <v>117</v>
      </c>
      <c r="D74" s="111">
        <v>207</v>
      </c>
      <c r="E74" s="111">
        <v>213</v>
      </c>
      <c r="F74" s="111">
        <v>213</v>
      </c>
      <c r="G74" s="111">
        <v>213</v>
      </c>
      <c r="H74" s="111">
        <v>213</v>
      </c>
      <c r="I74" s="111">
        <v>213</v>
      </c>
      <c r="J74" s="111">
        <v>213</v>
      </c>
      <c r="K74" s="111">
        <v>213</v>
      </c>
      <c r="L74" s="111">
        <v>213</v>
      </c>
      <c r="M74" s="111">
        <v>213</v>
      </c>
      <c r="N74" s="111">
        <v>213</v>
      </c>
      <c r="O74" s="111">
        <v>213</v>
      </c>
      <c r="P74" s="111">
        <v>2550</v>
      </c>
    </row>
    <row r="75" spans="1:16" outlineLevel="1">
      <c r="A75" s="68"/>
      <c r="B75" s="56" t="s">
        <v>40</v>
      </c>
      <c r="D75" s="111">
        <v>550</v>
      </c>
      <c r="E75" s="111">
        <v>550</v>
      </c>
      <c r="F75" s="111">
        <v>550</v>
      </c>
      <c r="G75" s="111">
        <v>550</v>
      </c>
      <c r="H75" s="111">
        <v>550</v>
      </c>
      <c r="I75" s="111">
        <v>550</v>
      </c>
      <c r="J75" s="111">
        <v>550</v>
      </c>
      <c r="K75" s="111">
        <v>550</v>
      </c>
      <c r="L75" s="111">
        <v>550</v>
      </c>
      <c r="M75" s="111">
        <v>550</v>
      </c>
      <c r="N75" s="111">
        <v>550</v>
      </c>
      <c r="O75" s="111">
        <v>550</v>
      </c>
      <c r="P75" s="111">
        <v>6600</v>
      </c>
    </row>
    <row r="76" spans="1:16" outlineLevel="1">
      <c r="A76" s="68"/>
      <c r="B76" s="56" t="s">
        <v>41</v>
      </c>
      <c r="D76" s="111">
        <v>830</v>
      </c>
      <c r="E76" s="111">
        <v>834</v>
      </c>
      <c r="F76" s="111">
        <v>834</v>
      </c>
      <c r="G76" s="111">
        <v>834</v>
      </c>
      <c r="H76" s="111">
        <v>834</v>
      </c>
      <c r="I76" s="111">
        <v>834</v>
      </c>
      <c r="J76" s="111">
        <v>834</v>
      </c>
      <c r="K76" s="111">
        <v>834</v>
      </c>
      <c r="L76" s="111">
        <v>834</v>
      </c>
      <c r="M76" s="111">
        <v>834</v>
      </c>
      <c r="N76" s="111">
        <v>834</v>
      </c>
      <c r="O76" s="111">
        <v>834</v>
      </c>
      <c r="P76" s="111">
        <v>10004</v>
      </c>
    </row>
    <row r="77" spans="1:16" outlineLevel="1">
      <c r="A77" s="68"/>
      <c r="B77" s="56" t="s">
        <v>42</v>
      </c>
      <c r="D77" s="111">
        <v>442</v>
      </c>
      <c r="E77" s="111">
        <v>442</v>
      </c>
      <c r="F77" s="111">
        <v>442</v>
      </c>
      <c r="G77" s="111">
        <v>442</v>
      </c>
      <c r="H77" s="111">
        <v>442</v>
      </c>
      <c r="I77" s="111">
        <v>442</v>
      </c>
      <c r="J77" s="111">
        <v>442</v>
      </c>
      <c r="K77" s="111">
        <v>442</v>
      </c>
      <c r="L77" s="111">
        <v>442</v>
      </c>
      <c r="M77" s="111">
        <v>442</v>
      </c>
      <c r="N77" s="111">
        <v>442</v>
      </c>
      <c r="O77" s="111">
        <v>442</v>
      </c>
      <c r="P77" s="111">
        <v>5304</v>
      </c>
    </row>
    <row r="78" spans="1:16" outlineLevel="1">
      <c r="A78" s="68"/>
      <c r="B78" s="56" t="s">
        <v>43</v>
      </c>
      <c r="D78" s="111">
        <v>2635</v>
      </c>
      <c r="E78" s="111">
        <v>3400</v>
      </c>
      <c r="F78" s="111">
        <v>4600</v>
      </c>
      <c r="G78" s="111">
        <v>200</v>
      </c>
      <c r="H78" s="111">
        <v>200</v>
      </c>
      <c r="I78" s="111">
        <v>700</v>
      </c>
      <c r="J78" s="111">
        <v>2700</v>
      </c>
      <c r="K78" s="111">
        <v>200</v>
      </c>
      <c r="L78" s="111">
        <v>2650</v>
      </c>
      <c r="M78" s="111">
        <v>200</v>
      </c>
      <c r="N78" s="111">
        <v>200</v>
      </c>
      <c r="O78" s="111">
        <v>200</v>
      </c>
      <c r="P78" s="111">
        <v>17885</v>
      </c>
    </row>
    <row r="79" spans="1:16" outlineLevel="1">
      <c r="A79" s="68"/>
      <c r="B79" s="56" t="s">
        <v>73</v>
      </c>
      <c r="D79" s="111">
        <v>1300</v>
      </c>
      <c r="E79" s="111">
        <v>1400</v>
      </c>
      <c r="F79" s="111">
        <v>0</v>
      </c>
      <c r="G79" s="111">
        <v>750</v>
      </c>
      <c r="H79" s="111">
        <v>0</v>
      </c>
      <c r="I79" s="111">
        <v>0</v>
      </c>
      <c r="J79" s="111">
        <v>0</v>
      </c>
      <c r="K79" s="111">
        <v>0</v>
      </c>
      <c r="L79" s="111">
        <v>0</v>
      </c>
      <c r="M79" s="111">
        <v>0</v>
      </c>
      <c r="N79" s="111">
        <v>0</v>
      </c>
      <c r="O79" s="111">
        <v>0</v>
      </c>
      <c r="P79" s="111">
        <v>3450</v>
      </c>
    </row>
    <row r="80" spans="1:16" outlineLevel="1">
      <c r="A80" s="68"/>
      <c r="B80" s="56" t="s">
        <v>221</v>
      </c>
      <c r="D80" s="111">
        <v>0</v>
      </c>
      <c r="E80" s="111">
        <v>0</v>
      </c>
      <c r="F80" s="111">
        <v>0</v>
      </c>
      <c r="G80" s="111">
        <v>0</v>
      </c>
      <c r="H80" s="111">
        <v>0</v>
      </c>
      <c r="I80" s="111">
        <v>0</v>
      </c>
      <c r="J80" s="111">
        <v>0</v>
      </c>
      <c r="K80" s="111">
        <v>0</v>
      </c>
      <c r="L80" s="111">
        <v>0</v>
      </c>
      <c r="M80" s="111">
        <v>0</v>
      </c>
      <c r="N80" s="111">
        <v>0</v>
      </c>
      <c r="O80" s="111">
        <v>0</v>
      </c>
      <c r="P80" s="111">
        <v>0</v>
      </c>
    </row>
    <row r="81" spans="1:16" outlineLevel="1">
      <c r="A81" s="68"/>
      <c r="B81" s="56" t="s">
        <v>222</v>
      </c>
      <c r="D81" s="111">
        <v>2333</v>
      </c>
      <c r="E81" s="111">
        <v>2333</v>
      </c>
      <c r="F81" s="111">
        <v>2333</v>
      </c>
      <c r="G81" s="111">
        <v>2333</v>
      </c>
      <c r="H81" s="111">
        <v>2333</v>
      </c>
      <c r="I81" s="111">
        <v>2333</v>
      </c>
      <c r="J81" s="111">
        <v>2333</v>
      </c>
      <c r="K81" s="111">
        <v>2333</v>
      </c>
      <c r="L81" s="111">
        <v>2333</v>
      </c>
      <c r="M81" s="111">
        <v>2333</v>
      </c>
      <c r="N81" s="111">
        <v>2333</v>
      </c>
      <c r="O81" s="111">
        <v>2333</v>
      </c>
      <c r="P81" s="111">
        <v>27996</v>
      </c>
    </row>
    <row r="82" spans="1:16" outlineLevel="1">
      <c r="A82" s="68"/>
      <c r="B82" s="56" t="s">
        <v>44</v>
      </c>
      <c r="D82" s="111">
        <v>6754</v>
      </c>
      <c r="E82" s="111">
        <v>0</v>
      </c>
      <c r="F82" s="111">
        <v>0</v>
      </c>
      <c r="G82" s="111">
        <v>6754</v>
      </c>
      <c r="H82" s="111">
        <v>0</v>
      </c>
      <c r="I82" s="111">
        <v>0</v>
      </c>
      <c r="J82" s="111">
        <v>6754</v>
      </c>
      <c r="K82" s="111">
        <v>0</v>
      </c>
      <c r="L82" s="111">
        <v>0</v>
      </c>
      <c r="M82" s="111">
        <v>6754</v>
      </c>
      <c r="N82" s="111">
        <v>0</v>
      </c>
      <c r="O82" s="111">
        <v>0</v>
      </c>
      <c r="P82" s="111">
        <v>27016</v>
      </c>
    </row>
    <row r="83" spans="1:16">
      <c r="A83" s="112" t="s">
        <v>45</v>
      </c>
      <c r="B83" s="58"/>
      <c r="C83" s="59"/>
      <c r="D83" s="113">
        <v>102535.33333333333</v>
      </c>
      <c r="E83" s="113">
        <v>123101.33333333333</v>
      </c>
      <c r="F83" s="113">
        <v>170121.33333333334</v>
      </c>
      <c r="G83" s="113">
        <v>102804.33333333333</v>
      </c>
      <c r="H83" s="113">
        <v>30815.333333333336</v>
      </c>
      <c r="I83" s="113">
        <v>83636.333333333328</v>
      </c>
      <c r="J83" s="113">
        <v>161594.33333333334</v>
      </c>
      <c r="K83" s="113">
        <v>98186.333333333328</v>
      </c>
      <c r="L83" s="113">
        <v>123401.33333333333</v>
      </c>
      <c r="M83" s="113">
        <v>85120.333333333328</v>
      </c>
      <c r="N83" s="113">
        <v>82646.333333333328</v>
      </c>
      <c r="O83" s="113">
        <v>121071.33333333333</v>
      </c>
      <c r="P83" s="194">
        <v>1285034</v>
      </c>
    </row>
    <row r="84" spans="1:16">
      <c r="A84" s="114"/>
      <c r="B84" s="60"/>
      <c r="C84" s="60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</row>
    <row r="85" spans="1:16">
      <c r="A85" s="112" t="s">
        <v>177</v>
      </c>
      <c r="B85" s="58"/>
      <c r="C85" s="59"/>
      <c r="D85" s="113">
        <v>190796.82053195551</v>
      </c>
      <c r="E85" s="113">
        <v>225472.47065299391</v>
      </c>
      <c r="F85" s="113">
        <v>272590.02469767618</v>
      </c>
      <c r="G85" s="113">
        <v>252073.75496308622</v>
      </c>
      <c r="H85" s="113">
        <v>135567.43387331031</v>
      </c>
      <c r="I85" s="113">
        <v>188709.70188665949</v>
      </c>
      <c r="J85" s="113">
        <v>266874.38924267166</v>
      </c>
      <c r="K85" s="113">
        <v>203496.09082643432</v>
      </c>
      <c r="L85" s="113">
        <v>228920.42251368018</v>
      </c>
      <c r="M85" s="113">
        <v>237333.68144615734</v>
      </c>
      <c r="N85" s="113">
        <v>188266.63271613049</v>
      </c>
      <c r="O85" s="113">
        <v>236603.48057106396</v>
      </c>
      <c r="P85" s="194">
        <v>2626704.9039218198</v>
      </c>
    </row>
    <row r="86" spans="1:16">
      <c r="A86" s="68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3"/>
    </row>
    <row r="87" spans="1:16" outlineLevel="1">
      <c r="A87" s="68" t="s">
        <v>93</v>
      </c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3"/>
    </row>
    <row r="88" spans="1:16" outlineLevel="1">
      <c r="A88" s="68"/>
      <c r="B88" s="56" t="s">
        <v>94</v>
      </c>
      <c r="D88" s="111">
        <v>2500</v>
      </c>
      <c r="E88" s="111">
        <v>3000</v>
      </c>
      <c r="F88" s="111">
        <v>10000</v>
      </c>
      <c r="G88" s="111">
        <v>0</v>
      </c>
      <c r="H88" s="111">
        <v>0</v>
      </c>
      <c r="I88" s="111">
        <v>0</v>
      </c>
      <c r="J88" s="111">
        <v>0</v>
      </c>
      <c r="K88" s="111">
        <v>0</v>
      </c>
      <c r="L88" s="111">
        <v>0</v>
      </c>
      <c r="M88" s="111">
        <v>0</v>
      </c>
      <c r="N88" s="111">
        <v>0</v>
      </c>
      <c r="O88" s="111">
        <v>0</v>
      </c>
      <c r="P88" s="111">
        <v>15500</v>
      </c>
    </row>
    <row r="89" spans="1:16">
      <c r="A89" s="112" t="s">
        <v>96</v>
      </c>
      <c r="B89" s="58"/>
      <c r="C89" s="59"/>
      <c r="D89" s="113">
        <v>2500</v>
      </c>
      <c r="E89" s="113">
        <v>3000</v>
      </c>
      <c r="F89" s="113">
        <v>10000</v>
      </c>
      <c r="G89" s="113">
        <v>0</v>
      </c>
      <c r="H89" s="113">
        <v>0</v>
      </c>
      <c r="I89" s="113">
        <v>0</v>
      </c>
      <c r="J89" s="113">
        <v>0</v>
      </c>
      <c r="K89" s="113">
        <v>0</v>
      </c>
      <c r="L89" s="113">
        <v>0</v>
      </c>
      <c r="M89" s="113">
        <v>0</v>
      </c>
      <c r="N89" s="113">
        <v>0</v>
      </c>
      <c r="O89" s="113">
        <v>0</v>
      </c>
      <c r="P89" s="194">
        <v>15500</v>
      </c>
    </row>
    <row r="90" spans="1:16">
      <c r="A90" s="68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3"/>
    </row>
    <row r="91" spans="1:16">
      <c r="A91" s="112" t="s">
        <v>189</v>
      </c>
      <c r="B91" s="61"/>
      <c r="C91" s="62"/>
      <c r="D91" s="113">
        <v>193296.82053195551</v>
      </c>
      <c r="E91" s="113">
        <v>228472.47065299391</v>
      </c>
      <c r="F91" s="113">
        <v>282590.02469767618</v>
      </c>
      <c r="G91" s="113">
        <v>252073.75496308622</v>
      </c>
      <c r="H91" s="113">
        <v>135567.43387331031</v>
      </c>
      <c r="I91" s="113">
        <v>188709.70188665949</v>
      </c>
      <c r="J91" s="113">
        <v>266874.38924267166</v>
      </c>
      <c r="K91" s="113">
        <v>203496.09082643432</v>
      </c>
      <c r="L91" s="113">
        <v>228920.42251368018</v>
      </c>
      <c r="M91" s="113">
        <v>237333.68144615734</v>
      </c>
      <c r="N91" s="113">
        <v>188266.63271613049</v>
      </c>
      <c r="O91" s="113">
        <v>236603.48057106396</v>
      </c>
      <c r="P91" s="194">
        <v>2642204.9039218198</v>
      </c>
    </row>
    <row r="92" spans="1:16">
      <c r="A92" s="68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3"/>
    </row>
    <row r="93" spans="1:16">
      <c r="A93" s="112" t="s">
        <v>217</v>
      </c>
      <c r="B93" s="61"/>
      <c r="C93" s="62"/>
      <c r="D93" s="115">
        <v>654687.17946804455</v>
      </c>
      <c r="E93" s="115">
        <v>1327122.529347006</v>
      </c>
      <c r="F93" s="115">
        <v>11330380.975302324</v>
      </c>
      <c r="G93" s="115">
        <v>9162149.2450369131</v>
      </c>
      <c r="H93" s="115">
        <v>2191336.5661266898</v>
      </c>
      <c r="I93" s="115">
        <v>321171.29811334051</v>
      </c>
      <c r="J93" s="115">
        <v>774785.61075732834</v>
      </c>
      <c r="K93" s="115">
        <v>15137.909173565684</v>
      </c>
      <c r="L93" s="115">
        <v>-6861.4225136801833</v>
      </c>
      <c r="M93" s="115">
        <v>-81601.681446157338</v>
      </c>
      <c r="N93" s="115">
        <v>-110494.63271613049</v>
      </c>
      <c r="O93" s="115">
        <v>-184324.48057106396</v>
      </c>
      <c r="P93" s="195">
        <v>25393489.09607818</v>
      </c>
    </row>
  </sheetData>
  <sheetProtection insertRows="0" selectLockedCells="1"/>
  <phoneticPr fontId="0" type="noConversion"/>
  <printOptions horizontalCentered="1"/>
  <pageMargins left="0.25" right="0.25" top="0.53" bottom="0.53" header="0.5" footer="0.5"/>
  <pageSetup scale="46" fitToHeight="2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85"/>
  <sheetViews>
    <sheetView view="pageBreakPreview" zoomScale="73" zoomScaleNormal="50" zoomScaleSheetLayoutView="73" workbookViewId="0">
      <pane xSplit="3" ySplit="9" topLeftCell="D10" activePane="bottomRight" state="frozen"/>
      <selection pane="topRight"/>
      <selection pane="bottomLeft"/>
      <selection pane="bottomRight"/>
    </sheetView>
  </sheetViews>
  <sheetFormatPr defaultRowHeight="15.75" outlineLevelRow="1"/>
  <cols>
    <col min="1" max="1" width="4.875" style="56" customWidth="1"/>
    <col min="2" max="2" width="9.375" style="56" customWidth="1"/>
    <col min="3" max="3" width="51.625" style="56" bestFit="1" customWidth="1"/>
    <col min="4" max="9" width="15.25" style="56" bestFit="1" customWidth="1"/>
    <col min="10" max="10" width="15.25" style="56" customWidth="1"/>
    <col min="11" max="14" width="15.25" style="56" bestFit="1" customWidth="1"/>
    <col min="15" max="15" width="15.75" style="56" bestFit="1" customWidth="1"/>
    <col min="16" max="16" width="17.75" style="56" bestFit="1" customWidth="1"/>
    <col min="17" max="19" width="9" style="56"/>
    <col min="20" max="20" width="9.5" style="56" bestFit="1" customWidth="1"/>
    <col min="21" max="16384" width="9" style="56"/>
  </cols>
  <sheetData>
    <row r="1" spans="1:16" ht="18.75">
      <c r="A1" s="65" t="s">
        <v>131</v>
      </c>
    </row>
    <row r="2" spans="1:16" ht="18.75">
      <c r="A2" s="65" t="s">
        <v>132</v>
      </c>
    </row>
    <row r="3" spans="1:16" ht="18.75">
      <c r="A3" s="267" t="s">
        <v>326</v>
      </c>
    </row>
    <row r="4" spans="1:16" ht="18.75">
      <c r="B4" s="65"/>
    </row>
    <row r="5" spans="1:16" ht="18.75">
      <c r="B5" s="109" t="s">
        <v>348</v>
      </c>
    </row>
    <row r="6" spans="1:16" ht="18.75">
      <c r="B6" s="65"/>
    </row>
    <row r="8" spans="1:16"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>
        <v>2013</v>
      </c>
    </row>
    <row r="9" spans="1:16">
      <c r="A9" s="68" t="s">
        <v>11</v>
      </c>
      <c r="D9" s="69">
        <v>41213</v>
      </c>
      <c r="E9" s="69">
        <v>41243</v>
      </c>
      <c r="F9" s="69">
        <v>41274</v>
      </c>
      <c r="G9" s="69">
        <v>41305</v>
      </c>
      <c r="H9" s="69">
        <v>41333</v>
      </c>
      <c r="I9" s="69">
        <v>41364</v>
      </c>
      <c r="J9" s="69">
        <v>41394</v>
      </c>
      <c r="K9" s="69">
        <v>41425</v>
      </c>
      <c r="L9" s="69">
        <v>41455</v>
      </c>
      <c r="M9" s="69">
        <v>41486</v>
      </c>
      <c r="N9" s="69">
        <v>41517</v>
      </c>
      <c r="O9" s="69">
        <v>41547</v>
      </c>
      <c r="P9" s="70" t="s">
        <v>12</v>
      </c>
    </row>
    <row r="10" spans="1:16">
      <c r="A10" s="68"/>
      <c r="C10" s="55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3"/>
    </row>
    <row r="11" spans="1:16" outlineLevel="1">
      <c r="A11" s="68" t="s">
        <v>1</v>
      </c>
      <c r="B11" s="68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3"/>
    </row>
    <row r="12" spans="1:16" outlineLevel="1">
      <c r="A12" s="68"/>
      <c r="B12" s="56" t="s">
        <v>194</v>
      </c>
      <c r="D12" s="110">
        <v>5913</v>
      </c>
      <c r="E12" s="110">
        <v>5917</v>
      </c>
      <c r="F12" s="110">
        <v>5917</v>
      </c>
      <c r="G12" s="110">
        <v>5917</v>
      </c>
      <c r="H12" s="110">
        <v>5917</v>
      </c>
      <c r="I12" s="110">
        <v>5917</v>
      </c>
      <c r="J12" s="110">
        <v>5917</v>
      </c>
      <c r="K12" s="110">
        <v>5917</v>
      </c>
      <c r="L12" s="110">
        <v>5917</v>
      </c>
      <c r="M12" s="110">
        <v>5917</v>
      </c>
      <c r="N12" s="110">
        <v>5917</v>
      </c>
      <c r="O12" s="110">
        <v>5917</v>
      </c>
      <c r="P12" s="110">
        <v>71000</v>
      </c>
    </row>
    <row r="13" spans="1:16" outlineLevel="1">
      <c r="A13" s="68"/>
      <c r="B13" s="56" t="s">
        <v>195</v>
      </c>
      <c r="D13" s="211">
        <v>250</v>
      </c>
      <c r="E13" s="211">
        <v>250</v>
      </c>
      <c r="F13" s="211">
        <v>250</v>
      </c>
      <c r="G13" s="211">
        <v>250</v>
      </c>
      <c r="H13" s="211">
        <v>250</v>
      </c>
      <c r="I13" s="211">
        <v>250</v>
      </c>
      <c r="J13" s="211">
        <v>250</v>
      </c>
      <c r="K13" s="211">
        <v>250</v>
      </c>
      <c r="L13" s="211">
        <v>250</v>
      </c>
      <c r="M13" s="211">
        <v>250</v>
      </c>
      <c r="N13" s="211">
        <v>250</v>
      </c>
      <c r="O13" s="211">
        <v>250</v>
      </c>
      <c r="P13" s="111">
        <v>3000</v>
      </c>
    </row>
    <row r="14" spans="1:16" outlineLevel="1">
      <c r="A14" s="68"/>
      <c r="B14" s="56" t="s">
        <v>53</v>
      </c>
      <c r="D14" s="211">
        <v>0</v>
      </c>
      <c r="E14" s="211">
        <v>0</v>
      </c>
      <c r="F14" s="211">
        <v>0</v>
      </c>
      <c r="G14" s="211">
        <v>0</v>
      </c>
      <c r="H14" s="211">
        <v>0</v>
      </c>
      <c r="I14" s="211">
        <v>0</v>
      </c>
      <c r="J14" s="211">
        <v>0</v>
      </c>
      <c r="K14" s="211">
        <v>0</v>
      </c>
      <c r="L14" s="211">
        <v>0</v>
      </c>
      <c r="M14" s="211">
        <v>0</v>
      </c>
      <c r="N14" s="211">
        <v>0</v>
      </c>
      <c r="O14" s="211">
        <v>0</v>
      </c>
      <c r="P14" s="111">
        <v>0</v>
      </c>
    </row>
    <row r="15" spans="1:16" outlineLevel="1">
      <c r="A15" s="68"/>
      <c r="B15" s="56" t="s">
        <v>297</v>
      </c>
      <c r="D15" s="211">
        <v>0</v>
      </c>
      <c r="E15" s="211">
        <v>0</v>
      </c>
      <c r="F15" s="211">
        <v>0</v>
      </c>
      <c r="G15" s="211">
        <v>0</v>
      </c>
      <c r="H15" s="211">
        <v>0</v>
      </c>
      <c r="I15" s="211">
        <v>0</v>
      </c>
      <c r="J15" s="211">
        <v>0</v>
      </c>
      <c r="K15" s="211">
        <v>0</v>
      </c>
      <c r="L15" s="211">
        <v>0</v>
      </c>
      <c r="M15" s="211">
        <v>0</v>
      </c>
      <c r="N15" s="211">
        <v>0</v>
      </c>
      <c r="O15" s="211">
        <v>0</v>
      </c>
      <c r="P15" s="111">
        <v>0</v>
      </c>
    </row>
    <row r="16" spans="1:16">
      <c r="A16" s="112" t="s">
        <v>54</v>
      </c>
      <c r="B16" s="58"/>
      <c r="C16" s="59"/>
      <c r="D16" s="113">
        <v>6163</v>
      </c>
      <c r="E16" s="113">
        <v>6167</v>
      </c>
      <c r="F16" s="113">
        <v>6167</v>
      </c>
      <c r="G16" s="113">
        <v>6167</v>
      </c>
      <c r="H16" s="113">
        <v>6167</v>
      </c>
      <c r="I16" s="113">
        <v>6167</v>
      </c>
      <c r="J16" s="113">
        <v>6167</v>
      </c>
      <c r="K16" s="113">
        <v>6167</v>
      </c>
      <c r="L16" s="113">
        <v>6167</v>
      </c>
      <c r="M16" s="113">
        <v>6167</v>
      </c>
      <c r="N16" s="113">
        <v>6167</v>
      </c>
      <c r="O16" s="113">
        <v>6167</v>
      </c>
      <c r="P16" s="113">
        <v>74000</v>
      </c>
    </row>
    <row r="17" spans="1:16">
      <c r="A17" s="68"/>
      <c r="B17" s="68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3"/>
    </row>
    <row r="18" spans="1:16" outlineLevel="1">
      <c r="A18" s="68" t="s">
        <v>55</v>
      </c>
      <c r="B18" s="68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3"/>
    </row>
    <row r="19" spans="1:16" outlineLevel="1">
      <c r="A19" s="68"/>
      <c r="B19" s="56" t="s">
        <v>56</v>
      </c>
      <c r="D19" s="211">
        <v>51297.521758241768</v>
      </c>
      <c r="E19" s="211">
        <v>62645.284923076928</v>
      </c>
      <c r="F19" s="211">
        <v>62645.284923076928</v>
      </c>
      <c r="G19" s="211">
        <v>94513.039384615404</v>
      </c>
      <c r="H19" s="211">
        <v>63189.460923076927</v>
      </c>
      <c r="I19" s="211">
        <v>63189.460923076927</v>
      </c>
      <c r="J19" s="211">
        <v>63189.460923076927</v>
      </c>
      <c r="K19" s="211">
        <v>63420.58092307693</v>
      </c>
      <c r="L19" s="211">
        <v>63507.172923076927</v>
      </c>
      <c r="M19" s="211">
        <v>95260.75938461539</v>
      </c>
      <c r="N19" s="211">
        <v>63862.804923076932</v>
      </c>
      <c r="O19" s="211">
        <v>70705.248307692324</v>
      </c>
      <c r="P19" s="111">
        <v>817426.08021978033</v>
      </c>
    </row>
    <row r="20" spans="1:16" outlineLevel="1">
      <c r="A20" s="68"/>
      <c r="B20" s="56" t="s">
        <v>57</v>
      </c>
      <c r="D20" s="211">
        <v>1058.392104</v>
      </c>
      <c r="E20" s="211">
        <v>1294.1405399999999</v>
      </c>
      <c r="F20" s="211">
        <v>1294.1405399999999</v>
      </c>
      <c r="G20" s="211">
        <v>1956.9509189999999</v>
      </c>
      <c r="H20" s="211">
        <v>1309.8536219999999</v>
      </c>
      <c r="I20" s="211">
        <v>1309.8536219999999</v>
      </c>
      <c r="J20" s="211">
        <v>1309.8536219999999</v>
      </c>
      <c r="K20" s="211">
        <v>1316.527212</v>
      </c>
      <c r="L20" s="211">
        <v>1319.0275559999998</v>
      </c>
      <c r="M20" s="211">
        <v>1978.5413339999996</v>
      </c>
      <c r="N20" s="211">
        <v>1323.699762</v>
      </c>
      <c r="O20" s="211">
        <v>1465.5247365</v>
      </c>
      <c r="P20" s="111">
        <v>16936.505569499997</v>
      </c>
    </row>
    <row r="21" spans="1:16" outlineLevel="1">
      <c r="A21" s="68"/>
      <c r="B21" s="56" t="s">
        <v>58</v>
      </c>
      <c r="D21" s="211">
        <v>0</v>
      </c>
      <c r="E21" s="211">
        <v>0</v>
      </c>
      <c r="F21" s="211">
        <v>0</v>
      </c>
      <c r="G21" s="211">
        <v>0</v>
      </c>
      <c r="H21" s="211">
        <v>0</v>
      </c>
      <c r="I21" s="211">
        <v>0</v>
      </c>
      <c r="J21" s="211">
        <v>0</v>
      </c>
      <c r="K21" s="211">
        <v>0</v>
      </c>
      <c r="L21" s="211">
        <v>0</v>
      </c>
      <c r="M21" s="211">
        <v>0</v>
      </c>
      <c r="N21" s="211">
        <v>0</v>
      </c>
      <c r="O21" s="211">
        <v>0</v>
      </c>
      <c r="P21" s="111">
        <v>0</v>
      </c>
    </row>
    <row r="22" spans="1:16" outlineLevel="1">
      <c r="A22" s="68"/>
      <c r="B22" s="56" t="s">
        <v>59</v>
      </c>
      <c r="D22" s="211">
        <v>0</v>
      </c>
      <c r="E22" s="211">
        <v>0</v>
      </c>
      <c r="F22" s="211">
        <v>0</v>
      </c>
      <c r="G22" s="211">
        <v>0</v>
      </c>
      <c r="H22" s="211">
        <v>0</v>
      </c>
      <c r="I22" s="211">
        <v>0</v>
      </c>
      <c r="J22" s="211">
        <v>0</v>
      </c>
      <c r="K22" s="211">
        <v>0</v>
      </c>
      <c r="L22" s="211">
        <v>0</v>
      </c>
      <c r="M22" s="211">
        <v>0</v>
      </c>
      <c r="N22" s="211">
        <v>0</v>
      </c>
      <c r="O22" s="211">
        <v>0</v>
      </c>
      <c r="P22" s="111">
        <v>0</v>
      </c>
    </row>
    <row r="23" spans="1:16" outlineLevel="1">
      <c r="A23" s="68"/>
      <c r="B23" s="56" t="s">
        <v>60</v>
      </c>
      <c r="D23" s="211">
        <v>4875.9290214313842</v>
      </c>
      <c r="E23" s="211">
        <v>4891.3660479253849</v>
      </c>
      <c r="F23" s="211">
        <v>4891.3660479253849</v>
      </c>
      <c r="G23" s="211">
        <v>7379.9542582265776</v>
      </c>
      <c r="H23" s="211">
        <v>4934.1975626983849</v>
      </c>
      <c r="I23" s="211">
        <v>4934.1975626983849</v>
      </c>
      <c r="J23" s="211">
        <v>4934.1975626983849</v>
      </c>
      <c r="K23" s="211">
        <v>4952.3887723333855</v>
      </c>
      <c r="L23" s="211">
        <v>4959.2043366493854</v>
      </c>
      <c r="M23" s="211">
        <v>7438.8065049740781</v>
      </c>
      <c r="N23" s="211">
        <v>4986.7676084083851</v>
      </c>
      <c r="O23" s="211">
        <v>5521.0641378807122</v>
      </c>
      <c r="P23" s="111">
        <v>64699.439423849828</v>
      </c>
    </row>
    <row r="24" spans="1:16" outlineLevel="1">
      <c r="A24" s="68"/>
      <c r="B24" s="56" t="s">
        <v>236</v>
      </c>
      <c r="D24" s="211">
        <v>4155.6937542134146</v>
      </c>
      <c r="E24" s="211">
        <v>4168.850540192615</v>
      </c>
      <c r="F24" s="211">
        <v>4168.850540192615</v>
      </c>
      <c r="G24" s="211">
        <v>6318.7843648868084</v>
      </c>
      <c r="H24" s="211">
        <v>4224.7051027025391</v>
      </c>
      <c r="I24" s="211">
        <v>4224.7051027025391</v>
      </c>
      <c r="J24" s="211">
        <v>4224.7051027025391</v>
      </c>
      <c r="K24" s="211">
        <v>4240.2805828475393</v>
      </c>
      <c r="L24" s="211">
        <v>4246.1161313795392</v>
      </c>
      <c r="M24" s="211">
        <v>6369.1741970693092</v>
      </c>
      <c r="N24" s="211">
        <v>4269.7160568725394</v>
      </c>
      <c r="O24" s="211">
        <v>4727.1856343945974</v>
      </c>
      <c r="P24" s="111">
        <v>55338.767110156594</v>
      </c>
    </row>
    <row r="25" spans="1:16" outlineLevel="1">
      <c r="A25" s="68"/>
      <c r="B25" s="56" t="s">
        <v>70</v>
      </c>
      <c r="D25" s="211">
        <v>12583.335520523096</v>
      </c>
      <c r="E25" s="211">
        <v>12583.335520523096</v>
      </c>
      <c r="F25" s="211">
        <v>12583.335520523096</v>
      </c>
      <c r="G25" s="211">
        <v>13765.160150890715</v>
      </c>
      <c r="H25" s="211">
        <v>13765.160150890715</v>
      </c>
      <c r="I25" s="211">
        <v>13765.160150890715</v>
      </c>
      <c r="J25" s="211">
        <v>13765.160150890715</v>
      </c>
      <c r="K25" s="211">
        <v>13765.160150890715</v>
      </c>
      <c r="L25" s="211">
        <v>13765.160150890715</v>
      </c>
      <c r="M25" s="211">
        <v>13765.160150890715</v>
      </c>
      <c r="N25" s="211">
        <v>13765.160150890715</v>
      </c>
      <c r="O25" s="211">
        <v>13765.160150890715</v>
      </c>
      <c r="P25" s="111">
        <v>161636.44791958571</v>
      </c>
    </row>
    <row r="26" spans="1:16" outlineLevel="1">
      <c r="A26" s="68"/>
      <c r="B26" s="56" t="s">
        <v>8</v>
      </c>
      <c r="D26" s="211">
        <v>0</v>
      </c>
      <c r="E26" s="211">
        <v>0</v>
      </c>
      <c r="F26" s="211">
        <v>0</v>
      </c>
      <c r="G26" s="211">
        <v>0</v>
      </c>
      <c r="H26" s="211">
        <v>0</v>
      </c>
      <c r="I26" s="211">
        <v>0</v>
      </c>
      <c r="J26" s="211">
        <v>0</v>
      </c>
      <c r="K26" s="211">
        <v>0</v>
      </c>
      <c r="L26" s="211">
        <v>0</v>
      </c>
      <c r="M26" s="211">
        <v>0</v>
      </c>
      <c r="N26" s="211">
        <v>0</v>
      </c>
      <c r="O26" s="211">
        <v>0</v>
      </c>
      <c r="P26" s="111">
        <v>0</v>
      </c>
    </row>
    <row r="27" spans="1:16">
      <c r="A27" s="112" t="s">
        <v>2</v>
      </c>
      <c r="B27" s="58"/>
      <c r="C27" s="59"/>
      <c r="D27" s="113">
        <v>73970.872158409649</v>
      </c>
      <c r="E27" s="113">
        <v>85582.977571718016</v>
      </c>
      <c r="F27" s="113">
        <v>85582.977571718016</v>
      </c>
      <c r="G27" s="113">
        <v>123933.8890776195</v>
      </c>
      <c r="H27" s="113">
        <v>87423.377361368577</v>
      </c>
      <c r="I27" s="113">
        <v>87423.377361368577</v>
      </c>
      <c r="J27" s="113">
        <v>87423.377361368577</v>
      </c>
      <c r="K27" s="113">
        <v>87694.937641148572</v>
      </c>
      <c r="L27" s="113">
        <v>87796.681097996581</v>
      </c>
      <c r="M27" s="113">
        <v>124812.4415715495</v>
      </c>
      <c r="N27" s="113">
        <v>88208.148501248565</v>
      </c>
      <c r="O27" s="113">
        <v>96184.182967358356</v>
      </c>
      <c r="P27" s="113">
        <v>1116037.2402428724</v>
      </c>
    </row>
    <row r="28" spans="1:16">
      <c r="A28" s="68"/>
      <c r="B28" s="68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3"/>
    </row>
    <row r="29" spans="1:16" outlineLevel="1">
      <c r="A29" s="68" t="s">
        <v>3</v>
      </c>
      <c r="B29" s="68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3"/>
    </row>
    <row r="30" spans="1:16" outlineLevel="1">
      <c r="A30" s="68"/>
      <c r="B30" s="56" t="s">
        <v>5</v>
      </c>
      <c r="D30" s="211">
        <v>0</v>
      </c>
      <c r="E30" s="211">
        <v>0</v>
      </c>
      <c r="F30" s="211">
        <v>0</v>
      </c>
      <c r="G30" s="211">
        <v>300</v>
      </c>
      <c r="H30" s="211">
        <v>0</v>
      </c>
      <c r="I30" s="211">
        <v>0</v>
      </c>
      <c r="J30" s="211">
        <v>0</v>
      </c>
      <c r="K30" s="211">
        <v>0</v>
      </c>
      <c r="L30" s="211">
        <v>0</v>
      </c>
      <c r="M30" s="211">
        <v>0</v>
      </c>
      <c r="N30" s="211">
        <v>0</v>
      </c>
      <c r="O30" s="211">
        <v>500</v>
      </c>
      <c r="P30" s="111">
        <v>800</v>
      </c>
    </row>
    <row r="31" spans="1:16" outlineLevel="1">
      <c r="A31" s="68"/>
      <c r="B31" s="56" t="s">
        <v>7</v>
      </c>
      <c r="D31" s="211">
        <v>0</v>
      </c>
      <c r="E31" s="211">
        <v>0</v>
      </c>
      <c r="F31" s="211">
        <v>0</v>
      </c>
      <c r="G31" s="211">
        <v>200</v>
      </c>
      <c r="H31" s="211">
        <v>0</v>
      </c>
      <c r="I31" s="211">
        <v>0</v>
      </c>
      <c r="J31" s="211">
        <v>0</v>
      </c>
      <c r="K31" s="211">
        <v>0</v>
      </c>
      <c r="L31" s="211">
        <v>0</v>
      </c>
      <c r="M31" s="211">
        <v>0</v>
      </c>
      <c r="N31" s="211">
        <v>0</v>
      </c>
      <c r="O31" s="211">
        <v>0</v>
      </c>
      <c r="P31" s="111">
        <v>200</v>
      </c>
    </row>
    <row r="32" spans="1:16" outlineLevel="1">
      <c r="A32" s="68"/>
      <c r="B32" s="56" t="s">
        <v>210</v>
      </c>
      <c r="D32" s="211">
        <v>0</v>
      </c>
      <c r="E32" s="211">
        <v>142</v>
      </c>
      <c r="F32" s="211">
        <v>0</v>
      </c>
      <c r="G32" s="211">
        <v>204</v>
      </c>
      <c r="H32" s="211">
        <v>0</v>
      </c>
      <c r="I32" s="211">
        <v>0</v>
      </c>
      <c r="J32" s="211">
        <v>0</v>
      </c>
      <c r="K32" s="211">
        <v>0</v>
      </c>
      <c r="L32" s="211">
        <v>65</v>
      </c>
      <c r="M32" s="211">
        <v>75</v>
      </c>
      <c r="N32" s="211">
        <v>0</v>
      </c>
      <c r="O32" s="211">
        <v>0</v>
      </c>
      <c r="P32" s="111">
        <v>486</v>
      </c>
    </row>
    <row r="33" spans="1:16" outlineLevel="1">
      <c r="A33" s="68"/>
      <c r="B33" s="56" t="s">
        <v>212</v>
      </c>
      <c r="D33" s="211">
        <v>300</v>
      </c>
      <c r="E33" s="211">
        <v>300</v>
      </c>
      <c r="F33" s="211">
        <v>300</v>
      </c>
      <c r="G33" s="211">
        <v>300</v>
      </c>
      <c r="H33" s="211">
        <v>300</v>
      </c>
      <c r="I33" s="211">
        <v>300</v>
      </c>
      <c r="J33" s="211">
        <v>300</v>
      </c>
      <c r="K33" s="211">
        <v>300</v>
      </c>
      <c r="L33" s="211">
        <v>300</v>
      </c>
      <c r="M33" s="211">
        <v>300</v>
      </c>
      <c r="N33" s="211">
        <v>300</v>
      </c>
      <c r="O33" s="211">
        <v>300</v>
      </c>
      <c r="P33" s="111">
        <v>3600</v>
      </c>
    </row>
    <row r="34" spans="1:16" outlineLevel="1">
      <c r="A34" s="68"/>
      <c r="B34" s="56" t="s">
        <v>213</v>
      </c>
      <c r="D34" s="211">
        <v>12611.27</v>
      </c>
      <c r="E34" s="211">
        <v>12611.27</v>
      </c>
      <c r="F34" s="211">
        <v>12611.27</v>
      </c>
      <c r="G34" s="211">
        <v>17611.27</v>
      </c>
      <c r="H34" s="211">
        <v>12611.27</v>
      </c>
      <c r="I34" s="211">
        <v>12611.27</v>
      </c>
      <c r="J34" s="211">
        <v>14611.27</v>
      </c>
      <c r="K34" s="211">
        <v>12611.27</v>
      </c>
      <c r="L34" s="211">
        <v>12611.27</v>
      </c>
      <c r="M34" s="211">
        <v>12611.27</v>
      </c>
      <c r="N34" s="211">
        <v>12611.27</v>
      </c>
      <c r="O34" s="211">
        <v>30011.27</v>
      </c>
      <c r="P34" s="111">
        <v>175735.24</v>
      </c>
    </row>
    <row r="35" spans="1:16" outlineLevel="1">
      <c r="A35" s="68"/>
      <c r="B35" s="56" t="s">
        <v>134</v>
      </c>
      <c r="D35" s="211">
        <v>333</v>
      </c>
      <c r="E35" s="211">
        <v>133</v>
      </c>
      <c r="F35" s="211">
        <v>133</v>
      </c>
      <c r="G35" s="211">
        <v>133</v>
      </c>
      <c r="H35" s="211">
        <v>333</v>
      </c>
      <c r="I35" s="211">
        <v>133</v>
      </c>
      <c r="J35" s="211">
        <v>133</v>
      </c>
      <c r="K35" s="211">
        <v>133</v>
      </c>
      <c r="L35" s="211">
        <v>133</v>
      </c>
      <c r="M35" s="211">
        <v>133</v>
      </c>
      <c r="N35" s="211">
        <v>133</v>
      </c>
      <c r="O35" s="211">
        <v>133</v>
      </c>
      <c r="P35" s="111">
        <v>1996</v>
      </c>
    </row>
    <row r="36" spans="1:16" outlineLevel="1">
      <c r="A36" s="68"/>
      <c r="B36" s="56" t="s">
        <v>135</v>
      </c>
      <c r="D36" s="211">
        <v>30</v>
      </c>
      <c r="E36" s="211">
        <v>30</v>
      </c>
      <c r="F36" s="211">
        <v>30</v>
      </c>
      <c r="G36" s="211">
        <v>30</v>
      </c>
      <c r="H36" s="211">
        <v>30</v>
      </c>
      <c r="I36" s="211">
        <v>30</v>
      </c>
      <c r="J36" s="211">
        <v>30</v>
      </c>
      <c r="K36" s="211">
        <v>30</v>
      </c>
      <c r="L36" s="211">
        <v>30</v>
      </c>
      <c r="M36" s="211">
        <v>30</v>
      </c>
      <c r="N36" s="211">
        <v>30</v>
      </c>
      <c r="O36" s="211">
        <v>30</v>
      </c>
      <c r="P36" s="111">
        <v>360</v>
      </c>
    </row>
    <row r="37" spans="1:16" outlineLevel="1">
      <c r="A37" s="68"/>
      <c r="B37" s="56" t="s">
        <v>160</v>
      </c>
      <c r="D37" s="211">
        <v>1294.4000000000001</v>
      </c>
      <c r="E37" s="211">
        <v>444.4</v>
      </c>
      <c r="F37" s="211">
        <v>444.4</v>
      </c>
      <c r="G37" s="211">
        <v>1294.4000000000001</v>
      </c>
      <c r="H37" s="211">
        <v>444.4</v>
      </c>
      <c r="I37" s="211">
        <v>444.4</v>
      </c>
      <c r="J37" s="211">
        <v>1294.4000000000001</v>
      </c>
      <c r="K37" s="211">
        <v>444.4</v>
      </c>
      <c r="L37" s="211">
        <v>444.4</v>
      </c>
      <c r="M37" s="211">
        <v>1294.4000000000001</v>
      </c>
      <c r="N37" s="211">
        <v>1134.4000000000001</v>
      </c>
      <c r="O37" s="211">
        <v>1294.4000000000001</v>
      </c>
      <c r="P37" s="111">
        <v>10272.799999999999</v>
      </c>
    </row>
    <row r="38" spans="1:16" outlineLevel="1">
      <c r="A38" s="68"/>
      <c r="B38" s="56" t="s">
        <v>123</v>
      </c>
      <c r="D38" s="211">
        <v>4100</v>
      </c>
      <c r="E38" s="211">
        <v>0</v>
      </c>
      <c r="F38" s="211">
        <v>0</v>
      </c>
      <c r="G38" s="211">
        <v>0</v>
      </c>
      <c r="H38" s="211">
        <v>0</v>
      </c>
      <c r="I38" s="211">
        <v>0</v>
      </c>
      <c r="J38" s="211">
        <v>0</v>
      </c>
      <c r="K38" s="211">
        <v>0</v>
      </c>
      <c r="L38" s="211">
        <v>0</v>
      </c>
      <c r="M38" s="211">
        <v>0</v>
      </c>
      <c r="N38" s="211">
        <v>0</v>
      </c>
      <c r="O38" s="211">
        <v>0</v>
      </c>
      <c r="P38" s="111">
        <v>4100</v>
      </c>
    </row>
    <row r="39" spans="1:16" outlineLevel="1">
      <c r="A39" s="68"/>
      <c r="B39" s="56" t="s">
        <v>136</v>
      </c>
      <c r="D39" s="211">
        <v>0</v>
      </c>
      <c r="E39" s="211">
        <v>0</v>
      </c>
      <c r="F39" s="211">
        <v>251</v>
      </c>
      <c r="G39" s="211">
        <v>650</v>
      </c>
      <c r="H39" s="211">
        <v>0</v>
      </c>
      <c r="I39" s="211">
        <v>0</v>
      </c>
      <c r="J39" s="211">
        <v>0</v>
      </c>
      <c r="K39" s="211">
        <v>334</v>
      </c>
      <c r="L39" s="211">
        <v>0</v>
      </c>
      <c r="M39" s="211">
        <v>530</v>
      </c>
      <c r="N39" s="211">
        <v>0</v>
      </c>
      <c r="O39" s="211">
        <v>0</v>
      </c>
      <c r="P39" s="111">
        <v>1765</v>
      </c>
    </row>
    <row r="40" spans="1:16" outlineLevel="1">
      <c r="A40" s="68"/>
      <c r="B40" s="56" t="s">
        <v>74</v>
      </c>
      <c r="D40" s="211">
        <v>2850</v>
      </c>
      <c r="E40" s="211">
        <v>2850</v>
      </c>
      <c r="F40" s="211">
        <v>2850</v>
      </c>
      <c r="G40" s="211">
        <v>2850</v>
      </c>
      <c r="H40" s="211">
        <v>2850</v>
      </c>
      <c r="I40" s="211">
        <v>2850</v>
      </c>
      <c r="J40" s="211">
        <v>2850</v>
      </c>
      <c r="K40" s="211">
        <v>2850</v>
      </c>
      <c r="L40" s="211">
        <v>2850</v>
      </c>
      <c r="M40" s="211">
        <v>2850</v>
      </c>
      <c r="N40" s="211">
        <v>2850</v>
      </c>
      <c r="O40" s="211">
        <v>2850</v>
      </c>
      <c r="P40" s="111">
        <v>34200</v>
      </c>
    </row>
    <row r="41" spans="1:16" outlineLevel="1">
      <c r="A41" s="68"/>
      <c r="B41" s="56" t="s">
        <v>85</v>
      </c>
      <c r="D41" s="211">
        <v>100</v>
      </c>
      <c r="E41" s="211">
        <v>100</v>
      </c>
      <c r="F41" s="211">
        <v>100</v>
      </c>
      <c r="G41" s="211">
        <v>100</v>
      </c>
      <c r="H41" s="211">
        <v>100</v>
      </c>
      <c r="I41" s="211">
        <v>100</v>
      </c>
      <c r="J41" s="211">
        <v>100</v>
      </c>
      <c r="K41" s="211">
        <v>100</v>
      </c>
      <c r="L41" s="211">
        <v>100</v>
      </c>
      <c r="M41" s="211">
        <v>100</v>
      </c>
      <c r="N41" s="211">
        <v>100</v>
      </c>
      <c r="O41" s="211">
        <v>100</v>
      </c>
      <c r="P41" s="111">
        <v>1200</v>
      </c>
    </row>
    <row r="42" spans="1:16" outlineLevel="1">
      <c r="A42" s="68"/>
      <c r="B42" s="56" t="s">
        <v>77</v>
      </c>
      <c r="D42" s="211">
        <v>0</v>
      </c>
      <c r="E42" s="211">
        <v>0</v>
      </c>
      <c r="F42" s="211">
        <v>0</v>
      </c>
      <c r="G42" s="211">
        <v>0</v>
      </c>
      <c r="H42" s="211">
        <v>0</v>
      </c>
      <c r="I42" s="211">
        <v>0</v>
      </c>
      <c r="J42" s="211">
        <v>0</v>
      </c>
      <c r="K42" s="211">
        <v>0</v>
      </c>
      <c r="L42" s="211">
        <v>0</v>
      </c>
      <c r="M42" s="211">
        <v>0</v>
      </c>
      <c r="N42" s="211">
        <v>0</v>
      </c>
      <c r="O42" s="211">
        <v>0</v>
      </c>
      <c r="P42" s="111">
        <v>0</v>
      </c>
    </row>
    <row r="43" spans="1:16" outlineLevel="1">
      <c r="A43" s="68"/>
      <c r="B43" s="56" t="s">
        <v>89</v>
      </c>
      <c r="D43" s="211">
        <v>386</v>
      </c>
      <c r="E43" s="211">
        <v>386</v>
      </c>
      <c r="F43" s="211">
        <v>386</v>
      </c>
      <c r="G43" s="211">
        <v>386</v>
      </c>
      <c r="H43" s="211">
        <v>386</v>
      </c>
      <c r="I43" s="211">
        <v>386</v>
      </c>
      <c r="J43" s="211">
        <v>386</v>
      </c>
      <c r="K43" s="211">
        <v>386</v>
      </c>
      <c r="L43" s="211">
        <v>386</v>
      </c>
      <c r="M43" s="211">
        <v>386</v>
      </c>
      <c r="N43" s="211">
        <v>386</v>
      </c>
      <c r="O43" s="211">
        <v>386</v>
      </c>
      <c r="P43" s="111">
        <v>4632</v>
      </c>
    </row>
    <row r="44" spans="1:16" outlineLevel="1">
      <c r="A44" s="68"/>
      <c r="B44" s="56" t="s">
        <v>47</v>
      </c>
      <c r="D44" s="211">
        <v>0</v>
      </c>
      <c r="E44" s="211">
        <v>0</v>
      </c>
      <c r="F44" s="211">
        <v>0</v>
      </c>
      <c r="G44" s="211">
        <v>0</v>
      </c>
      <c r="H44" s="211">
        <v>0</v>
      </c>
      <c r="I44" s="211">
        <v>0</v>
      </c>
      <c r="J44" s="211">
        <v>0</v>
      </c>
      <c r="K44" s="211">
        <v>0</v>
      </c>
      <c r="L44" s="211">
        <v>0</v>
      </c>
      <c r="M44" s="211">
        <v>0</v>
      </c>
      <c r="N44" s="211">
        <v>0</v>
      </c>
      <c r="O44" s="211">
        <v>0</v>
      </c>
      <c r="P44" s="111">
        <v>0</v>
      </c>
    </row>
    <row r="45" spans="1:16" outlineLevel="1">
      <c r="A45" s="68"/>
      <c r="B45" s="56" t="s">
        <v>90</v>
      </c>
      <c r="D45" s="211">
        <v>0</v>
      </c>
      <c r="E45" s="211">
        <v>0</v>
      </c>
      <c r="F45" s="211">
        <v>0</v>
      </c>
      <c r="G45" s="211">
        <v>0</v>
      </c>
      <c r="H45" s="211">
        <v>0</v>
      </c>
      <c r="I45" s="211">
        <v>0</v>
      </c>
      <c r="J45" s="211">
        <v>0</v>
      </c>
      <c r="K45" s="211">
        <v>0</v>
      </c>
      <c r="L45" s="211">
        <v>0</v>
      </c>
      <c r="M45" s="211">
        <v>0</v>
      </c>
      <c r="N45" s="211">
        <v>0</v>
      </c>
      <c r="O45" s="211">
        <v>0</v>
      </c>
      <c r="P45" s="111">
        <v>0</v>
      </c>
    </row>
    <row r="46" spans="1:16" outlineLevel="1">
      <c r="A46" s="68"/>
      <c r="B46" s="56" t="s">
        <v>141</v>
      </c>
      <c r="D46" s="211">
        <v>300</v>
      </c>
      <c r="E46" s="211">
        <v>0</v>
      </c>
      <c r="F46" s="211">
        <v>0</v>
      </c>
      <c r="G46" s="211">
        <v>0</v>
      </c>
      <c r="H46" s="211">
        <v>300</v>
      </c>
      <c r="I46" s="211">
        <v>0</v>
      </c>
      <c r="J46" s="211">
        <v>0</v>
      </c>
      <c r="K46" s="211">
        <v>0</v>
      </c>
      <c r="L46" s="211">
        <v>300</v>
      </c>
      <c r="M46" s="211">
        <v>0</v>
      </c>
      <c r="N46" s="211">
        <v>0</v>
      </c>
      <c r="O46" s="211">
        <v>0</v>
      </c>
      <c r="P46" s="111">
        <v>900</v>
      </c>
    </row>
    <row r="47" spans="1:16" outlineLevel="1">
      <c r="A47" s="68"/>
      <c r="B47" s="56" t="s">
        <v>83</v>
      </c>
      <c r="D47" s="211">
        <v>100</v>
      </c>
      <c r="E47" s="211">
        <v>100</v>
      </c>
      <c r="F47" s="211">
        <v>100</v>
      </c>
      <c r="G47" s="211">
        <v>100</v>
      </c>
      <c r="H47" s="211">
        <v>100</v>
      </c>
      <c r="I47" s="211">
        <v>100</v>
      </c>
      <c r="J47" s="211">
        <v>100</v>
      </c>
      <c r="K47" s="211">
        <v>100</v>
      </c>
      <c r="L47" s="211">
        <v>100</v>
      </c>
      <c r="M47" s="211">
        <v>100</v>
      </c>
      <c r="N47" s="211">
        <v>100</v>
      </c>
      <c r="O47" s="211">
        <v>100</v>
      </c>
      <c r="P47" s="111">
        <v>1200</v>
      </c>
    </row>
    <row r="48" spans="1:16" outlineLevel="1">
      <c r="A48" s="68"/>
      <c r="B48" s="56" t="s">
        <v>84</v>
      </c>
      <c r="D48" s="211">
        <v>57481</v>
      </c>
      <c r="E48" s="211">
        <v>57481</v>
      </c>
      <c r="F48" s="211">
        <v>57481</v>
      </c>
      <c r="G48" s="211">
        <v>58481</v>
      </c>
      <c r="H48" s="211">
        <v>57481</v>
      </c>
      <c r="I48" s="211">
        <v>57481</v>
      </c>
      <c r="J48" s="211">
        <v>57481</v>
      </c>
      <c r="K48" s="211">
        <v>57481</v>
      </c>
      <c r="L48" s="211">
        <v>58481</v>
      </c>
      <c r="M48" s="211">
        <v>57481</v>
      </c>
      <c r="N48" s="211">
        <v>58476</v>
      </c>
      <c r="O48" s="211">
        <v>57481</v>
      </c>
      <c r="P48" s="111">
        <v>692767</v>
      </c>
    </row>
    <row r="49" spans="1:16" outlineLevel="1">
      <c r="A49" s="68"/>
      <c r="B49" s="56" t="s">
        <v>48</v>
      </c>
      <c r="D49" s="211">
        <v>600</v>
      </c>
      <c r="E49" s="211">
        <v>0</v>
      </c>
      <c r="F49" s="211">
        <v>0</v>
      </c>
      <c r="G49" s="211">
        <v>0</v>
      </c>
      <c r="H49" s="211">
        <v>0</v>
      </c>
      <c r="I49" s="211">
        <v>0</v>
      </c>
      <c r="J49" s="211">
        <v>0</v>
      </c>
      <c r="K49" s="211">
        <v>0</v>
      </c>
      <c r="L49" s="211">
        <v>0</v>
      </c>
      <c r="M49" s="211">
        <v>0</v>
      </c>
      <c r="N49" s="211">
        <v>0</v>
      </c>
      <c r="O49" s="211">
        <v>0</v>
      </c>
      <c r="P49" s="111">
        <v>600</v>
      </c>
    </row>
    <row r="50" spans="1:16" outlineLevel="1">
      <c r="A50" s="68"/>
      <c r="B50" s="56" t="s">
        <v>142</v>
      </c>
      <c r="D50" s="211">
        <v>390</v>
      </c>
      <c r="E50" s="211">
        <v>106.5</v>
      </c>
      <c r="F50" s="211">
        <v>106.5</v>
      </c>
      <c r="G50" s="211">
        <v>106.5</v>
      </c>
      <c r="H50" s="211">
        <v>106.5</v>
      </c>
      <c r="I50" s="211">
        <v>106.5</v>
      </c>
      <c r="J50" s="211">
        <v>575.5</v>
      </c>
      <c r="K50" s="211">
        <v>497.5</v>
      </c>
      <c r="L50" s="211">
        <v>106.5</v>
      </c>
      <c r="M50" s="211">
        <v>319</v>
      </c>
      <c r="N50" s="211">
        <v>106.5</v>
      </c>
      <c r="O50" s="211">
        <v>106.5</v>
      </c>
      <c r="P50" s="111">
        <v>2634</v>
      </c>
    </row>
    <row r="51" spans="1:16" outlineLevel="1">
      <c r="A51" s="68"/>
      <c r="B51" s="56" t="s">
        <v>118</v>
      </c>
      <c r="D51" s="211">
        <v>50</v>
      </c>
      <c r="E51" s="211">
        <v>0</v>
      </c>
      <c r="F51" s="211">
        <v>0</v>
      </c>
      <c r="G51" s="211">
        <v>0</v>
      </c>
      <c r="H51" s="211">
        <v>0</v>
      </c>
      <c r="I51" s="211">
        <v>50</v>
      </c>
      <c r="J51" s="211">
        <v>0</v>
      </c>
      <c r="K51" s="211">
        <v>0</v>
      </c>
      <c r="L51" s="211">
        <v>0</v>
      </c>
      <c r="M51" s="211">
        <v>0</v>
      </c>
      <c r="N51" s="211">
        <v>0</v>
      </c>
      <c r="O51" s="211">
        <v>0</v>
      </c>
      <c r="P51" s="111">
        <v>100</v>
      </c>
    </row>
    <row r="52" spans="1:16" outlineLevel="1">
      <c r="A52" s="68"/>
      <c r="B52" s="56" t="s">
        <v>119</v>
      </c>
      <c r="D52" s="211">
        <v>175.38000000000002</v>
      </c>
      <c r="E52" s="211">
        <v>0</v>
      </c>
      <c r="F52" s="211">
        <v>0</v>
      </c>
      <c r="G52" s="211">
        <v>175.38000000000002</v>
      </c>
      <c r="H52" s="211">
        <v>0</v>
      </c>
      <c r="I52" s="211">
        <v>0</v>
      </c>
      <c r="J52" s="211">
        <v>175.38000000000002</v>
      </c>
      <c r="K52" s="211">
        <v>0</v>
      </c>
      <c r="L52" s="211">
        <v>0</v>
      </c>
      <c r="M52" s="211">
        <v>175.38000000000002</v>
      </c>
      <c r="N52" s="211">
        <v>0</v>
      </c>
      <c r="O52" s="211">
        <v>0</v>
      </c>
      <c r="P52" s="111">
        <v>701.5200000000001</v>
      </c>
    </row>
    <row r="53" spans="1:16" outlineLevel="1">
      <c r="A53" s="68"/>
      <c r="B53" s="56" t="s">
        <v>120</v>
      </c>
      <c r="D53" s="211">
        <v>275</v>
      </c>
      <c r="E53" s="211">
        <v>275</v>
      </c>
      <c r="F53" s="211">
        <v>275</v>
      </c>
      <c r="G53" s="211">
        <v>275</v>
      </c>
      <c r="H53" s="211">
        <v>275</v>
      </c>
      <c r="I53" s="211">
        <v>275</v>
      </c>
      <c r="J53" s="211">
        <v>275</v>
      </c>
      <c r="K53" s="211">
        <v>275</v>
      </c>
      <c r="L53" s="211">
        <v>275</v>
      </c>
      <c r="M53" s="211">
        <v>275</v>
      </c>
      <c r="N53" s="211">
        <v>275</v>
      </c>
      <c r="O53" s="211">
        <v>275</v>
      </c>
      <c r="P53" s="111">
        <v>3300</v>
      </c>
    </row>
    <row r="54" spans="1:16" outlineLevel="1">
      <c r="A54" s="68"/>
      <c r="B54" s="56" t="s">
        <v>24</v>
      </c>
      <c r="D54" s="211">
        <v>1150</v>
      </c>
      <c r="E54" s="211">
        <v>150</v>
      </c>
      <c r="F54" s="211">
        <v>150</v>
      </c>
      <c r="G54" s="211">
        <v>150</v>
      </c>
      <c r="H54" s="211">
        <v>157650</v>
      </c>
      <c r="I54" s="211">
        <v>150</v>
      </c>
      <c r="J54" s="211">
        <v>150</v>
      </c>
      <c r="K54" s="211">
        <v>150</v>
      </c>
      <c r="L54" s="211">
        <v>150</v>
      </c>
      <c r="M54" s="211">
        <v>150</v>
      </c>
      <c r="N54" s="211">
        <v>157650</v>
      </c>
      <c r="O54" s="211">
        <v>150</v>
      </c>
      <c r="P54" s="111">
        <v>317800</v>
      </c>
    </row>
    <row r="55" spans="1:16" outlineLevel="1">
      <c r="A55" s="68"/>
      <c r="B55" s="56" t="s">
        <v>128</v>
      </c>
      <c r="D55" s="211">
        <v>0</v>
      </c>
      <c r="E55" s="211">
        <v>0</v>
      </c>
      <c r="F55" s="211">
        <v>0</v>
      </c>
      <c r="G55" s="211">
        <v>0</v>
      </c>
      <c r="H55" s="211">
        <v>0</v>
      </c>
      <c r="I55" s="211">
        <v>0</v>
      </c>
      <c r="J55" s="211">
        <v>0</v>
      </c>
      <c r="K55" s="211">
        <v>0</v>
      </c>
      <c r="L55" s="211">
        <v>0</v>
      </c>
      <c r="M55" s="211">
        <v>0</v>
      </c>
      <c r="N55" s="211">
        <v>0</v>
      </c>
      <c r="O55" s="211">
        <v>0</v>
      </c>
      <c r="P55" s="111">
        <v>0</v>
      </c>
    </row>
    <row r="56" spans="1:16" outlineLevel="1">
      <c r="A56" s="68"/>
      <c r="B56" s="56" t="s">
        <v>111</v>
      </c>
      <c r="D56" s="211">
        <v>692</v>
      </c>
      <c r="E56" s="211">
        <v>692</v>
      </c>
      <c r="F56" s="211">
        <v>692</v>
      </c>
      <c r="G56" s="211">
        <v>692</v>
      </c>
      <c r="H56" s="211">
        <v>692</v>
      </c>
      <c r="I56" s="211">
        <v>692</v>
      </c>
      <c r="J56" s="211">
        <v>692</v>
      </c>
      <c r="K56" s="211">
        <v>692</v>
      </c>
      <c r="L56" s="211">
        <v>692</v>
      </c>
      <c r="M56" s="211">
        <v>692</v>
      </c>
      <c r="N56" s="211">
        <v>692</v>
      </c>
      <c r="O56" s="211">
        <v>692</v>
      </c>
      <c r="P56" s="111">
        <v>8304</v>
      </c>
    </row>
    <row r="57" spans="1:16" outlineLevel="1">
      <c r="A57" s="68"/>
      <c r="B57" s="56" t="s">
        <v>112</v>
      </c>
      <c r="D57" s="211">
        <v>83.33</v>
      </c>
      <c r="E57" s="211">
        <v>83.33</v>
      </c>
      <c r="F57" s="211">
        <v>83.33</v>
      </c>
      <c r="G57" s="211">
        <v>83.33</v>
      </c>
      <c r="H57" s="211">
        <v>83.33</v>
      </c>
      <c r="I57" s="211">
        <v>83.33</v>
      </c>
      <c r="J57" s="211">
        <v>83.33</v>
      </c>
      <c r="K57" s="211">
        <v>83.33</v>
      </c>
      <c r="L57" s="211">
        <v>83.33</v>
      </c>
      <c r="M57" s="211">
        <v>83.33</v>
      </c>
      <c r="N57" s="211">
        <v>83.33</v>
      </c>
      <c r="O57" s="211">
        <v>83.33</v>
      </c>
      <c r="P57" s="111">
        <v>999.96000000000015</v>
      </c>
    </row>
    <row r="58" spans="1:16" outlineLevel="1">
      <c r="A58" s="68"/>
      <c r="B58" s="56" t="s">
        <v>113</v>
      </c>
      <c r="D58" s="211">
        <v>5858</v>
      </c>
      <c r="E58" s="211">
        <v>1858</v>
      </c>
      <c r="F58" s="211">
        <v>1858</v>
      </c>
      <c r="G58" s="211">
        <v>1858</v>
      </c>
      <c r="H58" s="211">
        <v>1858</v>
      </c>
      <c r="I58" s="211">
        <v>5858</v>
      </c>
      <c r="J58" s="211">
        <v>1858</v>
      </c>
      <c r="K58" s="211">
        <v>1858</v>
      </c>
      <c r="L58" s="211">
        <v>1858</v>
      </c>
      <c r="M58" s="211">
        <v>16858</v>
      </c>
      <c r="N58" s="211">
        <v>1858</v>
      </c>
      <c r="O58" s="211">
        <v>1858</v>
      </c>
      <c r="P58" s="111">
        <v>45296</v>
      </c>
    </row>
    <row r="59" spans="1:16" outlineLevel="1">
      <c r="A59" s="68"/>
      <c r="B59" s="56" t="s">
        <v>114</v>
      </c>
      <c r="D59" s="211">
        <v>0</v>
      </c>
      <c r="E59" s="211">
        <v>0</v>
      </c>
      <c r="F59" s="211">
        <v>0</v>
      </c>
      <c r="G59" s="211">
        <v>0</v>
      </c>
      <c r="H59" s="211">
        <v>0</v>
      </c>
      <c r="I59" s="211">
        <v>0</v>
      </c>
      <c r="J59" s="211">
        <v>0</v>
      </c>
      <c r="K59" s="211">
        <v>0</v>
      </c>
      <c r="L59" s="211">
        <v>0</v>
      </c>
      <c r="M59" s="211">
        <v>0</v>
      </c>
      <c r="N59" s="211">
        <v>0</v>
      </c>
      <c r="O59" s="211">
        <v>0</v>
      </c>
      <c r="P59" s="111">
        <v>0</v>
      </c>
    </row>
    <row r="60" spans="1:16" outlineLevel="1">
      <c r="A60" s="68"/>
      <c r="B60" s="56" t="s">
        <v>180</v>
      </c>
      <c r="D60" s="211">
        <v>0</v>
      </c>
      <c r="E60" s="211">
        <v>0</v>
      </c>
      <c r="F60" s="211">
        <v>0</v>
      </c>
      <c r="G60" s="211">
        <v>0</v>
      </c>
      <c r="H60" s="211">
        <v>0</v>
      </c>
      <c r="I60" s="211">
        <v>0</v>
      </c>
      <c r="J60" s="211">
        <v>0</v>
      </c>
      <c r="K60" s="211">
        <v>0</v>
      </c>
      <c r="L60" s="211">
        <v>0</v>
      </c>
      <c r="M60" s="211">
        <v>0</v>
      </c>
      <c r="N60" s="211">
        <v>0</v>
      </c>
      <c r="O60" s="211">
        <v>0</v>
      </c>
      <c r="P60" s="111">
        <v>0</v>
      </c>
    </row>
    <row r="61" spans="1:16" outlineLevel="1">
      <c r="A61" s="68"/>
      <c r="B61" s="56" t="s">
        <v>115</v>
      </c>
      <c r="D61" s="211">
        <v>0</v>
      </c>
      <c r="E61" s="211">
        <v>0</v>
      </c>
      <c r="F61" s="211">
        <v>0</v>
      </c>
      <c r="G61" s="211">
        <v>0</v>
      </c>
      <c r="H61" s="211">
        <v>0</v>
      </c>
      <c r="I61" s="211">
        <v>0</v>
      </c>
      <c r="J61" s="211">
        <v>0</v>
      </c>
      <c r="K61" s="211">
        <v>0</v>
      </c>
      <c r="L61" s="211">
        <v>0</v>
      </c>
      <c r="M61" s="211">
        <v>0</v>
      </c>
      <c r="N61" s="211">
        <v>0</v>
      </c>
      <c r="O61" s="211">
        <v>0</v>
      </c>
      <c r="P61" s="111">
        <v>0</v>
      </c>
    </row>
    <row r="62" spans="1:16" outlineLevel="1">
      <c r="A62" s="68"/>
      <c r="B62" s="56" t="s">
        <v>144</v>
      </c>
      <c r="D62" s="211">
        <v>500</v>
      </c>
      <c r="E62" s="211">
        <v>0</v>
      </c>
      <c r="F62" s="211">
        <v>0</v>
      </c>
      <c r="G62" s="211">
        <v>0</v>
      </c>
      <c r="H62" s="211">
        <v>0</v>
      </c>
      <c r="I62" s="211">
        <v>0</v>
      </c>
      <c r="J62" s="211">
        <v>0</v>
      </c>
      <c r="K62" s="211">
        <v>0</v>
      </c>
      <c r="L62" s="211">
        <v>0</v>
      </c>
      <c r="M62" s="211">
        <v>0</v>
      </c>
      <c r="N62" s="211">
        <v>0</v>
      </c>
      <c r="O62" s="211">
        <v>0</v>
      </c>
      <c r="P62" s="111">
        <v>500</v>
      </c>
    </row>
    <row r="63" spans="1:16" outlineLevel="1">
      <c r="A63" s="68"/>
      <c r="B63" s="56" t="s">
        <v>40</v>
      </c>
      <c r="D63" s="211">
        <v>271</v>
      </c>
      <c r="E63" s="211">
        <v>271</v>
      </c>
      <c r="F63" s="211">
        <v>271</v>
      </c>
      <c r="G63" s="211">
        <v>271</v>
      </c>
      <c r="H63" s="211">
        <v>271</v>
      </c>
      <c r="I63" s="211">
        <v>271</v>
      </c>
      <c r="J63" s="211">
        <v>271</v>
      </c>
      <c r="K63" s="211">
        <v>271</v>
      </c>
      <c r="L63" s="211">
        <v>271</v>
      </c>
      <c r="M63" s="211">
        <v>271</v>
      </c>
      <c r="N63" s="211">
        <v>271</v>
      </c>
      <c r="O63" s="211">
        <v>271</v>
      </c>
      <c r="P63" s="111">
        <v>3252</v>
      </c>
    </row>
    <row r="64" spans="1:16" outlineLevel="1">
      <c r="A64" s="68"/>
      <c r="B64" s="56" t="s">
        <v>41</v>
      </c>
      <c r="D64" s="211">
        <v>109</v>
      </c>
      <c r="E64" s="211">
        <v>109</v>
      </c>
      <c r="F64" s="211">
        <v>109</v>
      </c>
      <c r="G64" s="211">
        <v>109</v>
      </c>
      <c r="H64" s="211">
        <v>109</v>
      </c>
      <c r="I64" s="211">
        <v>109</v>
      </c>
      <c r="J64" s="211">
        <v>109</v>
      </c>
      <c r="K64" s="211">
        <v>109</v>
      </c>
      <c r="L64" s="211">
        <v>109</v>
      </c>
      <c r="M64" s="211">
        <v>109</v>
      </c>
      <c r="N64" s="211">
        <v>109</v>
      </c>
      <c r="O64" s="211">
        <v>109</v>
      </c>
      <c r="P64" s="111">
        <v>1308</v>
      </c>
    </row>
    <row r="65" spans="1:16" outlineLevel="1">
      <c r="A65" s="68"/>
      <c r="B65" s="56" t="s">
        <v>42</v>
      </c>
      <c r="D65" s="211">
        <v>112</v>
      </c>
      <c r="E65" s="211">
        <v>112</v>
      </c>
      <c r="F65" s="211">
        <v>112</v>
      </c>
      <c r="G65" s="211">
        <v>112</v>
      </c>
      <c r="H65" s="211">
        <v>112</v>
      </c>
      <c r="I65" s="211">
        <v>112</v>
      </c>
      <c r="J65" s="211">
        <v>112</v>
      </c>
      <c r="K65" s="211">
        <v>112</v>
      </c>
      <c r="L65" s="211">
        <v>112</v>
      </c>
      <c r="M65" s="211">
        <v>112</v>
      </c>
      <c r="N65" s="211">
        <v>112</v>
      </c>
      <c r="O65" s="211">
        <v>112</v>
      </c>
      <c r="P65" s="111">
        <v>1344</v>
      </c>
    </row>
    <row r="66" spans="1:16" outlineLevel="1">
      <c r="A66" s="68"/>
      <c r="B66" s="56" t="s">
        <v>43</v>
      </c>
      <c r="D66" s="211">
        <v>2730</v>
      </c>
      <c r="E66" s="211">
        <v>0</v>
      </c>
      <c r="F66" s="211">
        <v>0</v>
      </c>
      <c r="G66" s="211">
        <v>0</v>
      </c>
      <c r="H66" s="211">
        <v>0</v>
      </c>
      <c r="I66" s="211">
        <v>0</v>
      </c>
      <c r="J66" s="211">
        <v>329</v>
      </c>
      <c r="K66" s="211">
        <v>750</v>
      </c>
      <c r="L66" s="211">
        <v>0</v>
      </c>
      <c r="M66" s="211">
        <v>450</v>
      </c>
      <c r="N66" s="211">
        <v>0</v>
      </c>
      <c r="O66" s="211">
        <v>695</v>
      </c>
      <c r="P66" s="111">
        <v>4954</v>
      </c>
    </row>
    <row r="67" spans="1:16" outlineLevel="1">
      <c r="A67" s="68"/>
      <c r="B67" s="56" t="s">
        <v>73</v>
      </c>
      <c r="D67" s="211">
        <v>1298</v>
      </c>
      <c r="E67" s="211">
        <v>98</v>
      </c>
      <c r="F67" s="211">
        <v>98</v>
      </c>
      <c r="G67" s="211">
        <v>98</v>
      </c>
      <c r="H67" s="211">
        <v>98</v>
      </c>
      <c r="I67" s="211">
        <v>98</v>
      </c>
      <c r="J67" s="211">
        <v>1418</v>
      </c>
      <c r="K67" s="211">
        <v>1688</v>
      </c>
      <c r="L67" s="211">
        <v>98</v>
      </c>
      <c r="M67" s="211">
        <v>968</v>
      </c>
      <c r="N67" s="211">
        <v>863</v>
      </c>
      <c r="O67" s="211">
        <v>98</v>
      </c>
      <c r="P67" s="111">
        <v>6921</v>
      </c>
    </row>
    <row r="68" spans="1:16" outlineLevel="1">
      <c r="A68" s="68"/>
      <c r="B68" s="56" t="s">
        <v>221</v>
      </c>
      <c r="D68" s="211">
        <v>0</v>
      </c>
      <c r="E68" s="211">
        <v>0</v>
      </c>
      <c r="F68" s="211">
        <v>0</v>
      </c>
      <c r="G68" s="211">
        <v>0</v>
      </c>
      <c r="H68" s="211">
        <v>0</v>
      </c>
      <c r="I68" s="211">
        <v>0</v>
      </c>
      <c r="J68" s="211">
        <v>0</v>
      </c>
      <c r="K68" s="211">
        <v>0</v>
      </c>
      <c r="L68" s="211">
        <v>0</v>
      </c>
      <c r="M68" s="211">
        <v>0</v>
      </c>
      <c r="N68" s="211">
        <v>0</v>
      </c>
      <c r="O68" s="211">
        <v>1500</v>
      </c>
      <c r="P68" s="111">
        <v>1500</v>
      </c>
    </row>
    <row r="69" spans="1:16" outlineLevel="1">
      <c r="A69" s="68"/>
      <c r="B69" s="56" t="s">
        <v>44</v>
      </c>
      <c r="D69" s="211">
        <v>7546</v>
      </c>
      <c r="E69" s="211">
        <v>0</v>
      </c>
      <c r="F69" s="211">
        <v>0</v>
      </c>
      <c r="G69" s="211">
        <v>7546</v>
      </c>
      <c r="H69" s="211">
        <v>0</v>
      </c>
      <c r="I69" s="211">
        <v>0</v>
      </c>
      <c r="J69" s="211">
        <v>7546</v>
      </c>
      <c r="K69" s="211">
        <v>0</v>
      </c>
      <c r="L69" s="211">
        <v>0</v>
      </c>
      <c r="M69" s="211">
        <v>7546</v>
      </c>
      <c r="N69" s="211">
        <v>0</v>
      </c>
      <c r="O69" s="211">
        <v>0</v>
      </c>
      <c r="P69" s="111">
        <v>30184</v>
      </c>
    </row>
    <row r="70" spans="1:16">
      <c r="A70" s="112" t="s">
        <v>45</v>
      </c>
      <c r="B70" s="58"/>
      <c r="C70" s="59"/>
      <c r="D70" s="113">
        <v>101725.38</v>
      </c>
      <c r="E70" s="113">
        <v>78332.5</v>
      </c>
      <c r="F70" s="113">
        <v>78441.5</v>
      </c>
      <c r="G70" s="113">
        <v>94115.88</v>
      </c>
      <c r="H70" s="113">
        <v>236190.49999999997</v>
      </c>
      <c r="I70" s="113">
        <v>82240.5</v>
      </c>
      <c r="J70" s="113">
        <v>90879.88</v>
      </c>
      <c r="K70" s="113">
        <v>81255.5</v>
      </c>
      <c r="L70" s="113">
        <v>79555.5</v>
      </c>
      <c r="M70" s="113">
        <v>103899.38</v>
      </c>
      <c r="N70" s="113">
        <v>238140.49999999997</v>
      </c>
      <c r="O70" s="113">
        <v>99135.5</v>
      </c>
      <c r="P70" s="113">
        <v>1363912.52</v>
      </c>
    </row>
    <row r="71" spans="1:16">
      <c r="A71" s="114"/>
      <c r="B71" s="60"/>
      <c r="C71" s="60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</row>
    <row r="72" spans="1:16" outlineLevel="1">
      <c r="A72" s="68" t="s">
        <v>125</v>
      </c>
      <c r="D72" s="118"/>
      <c r="E72" s="118"/>
      <c r="F72" s="118"/>
      <c r="G72" s="118"/>
      <c r="H72" s="118"/>
      <c r="I72" s="118"/>
      <c r="J72" s="118"/>
      <c r="K72" s="111"/>
      <c r="L72" s="111"/>
      <c r="M72" s="111"/>
      <c r="N72" s="111"/>
      <c r="O72" s="111"/>
      <c r="P72" s="71"/>
    </row>
    <row r="73" spans="1:16" outlineLevel="1">
      <c r="A73" s="68"/>
      <c r="B73" s="56" t="s">
        <v>239</v>
      </c>
      <c r="D73" s="211">
        <v>197145</v>
      </c>
      <c r="E73" s="211">
        <v>197145</v>
      </c>
      <c r="F73" s="211">
        <v>197145</v>
      </c>
      <c r="G73" s="211">
        <v>197145</v>
      </c>
      <c r="H73" s="211">
        <v>197145</v>
      </c>
      <c r="I73" s="211">
        <v>197145</v>
      </c>
      <c r="J73" s="211">
        <v>197145</v>
      </c>
      <c r="K73" s="211">
        <v>197145</v>
      </c>
      <c r="L73" s="211">
        <v>197145</v>
      </c>
      <c r="M73" s="211">
        <v>197145</v>
      </c>
      <c r="N73" s="211">
        <v>197145</v>
      </c>
      <c r="O73" s="211">
        <v>197145</v>
      </c>
      <c r="P73" s="111">
        <v>2365740</v>
      </c>
    </row>
    <row r="74" spans="1:16" outlineLevel="1">
      <c r="A74" s="68"/>
      <c r="B74" s="56" t="s">
        <v>145</v>
      </c>
      <c r="D74" s="211">
        <v>541666.67000000004</v>
      </c>
      <c r="E74" s="211">
        <v>541666.67000000004</v>
      </c>
      <c r="F74" s="211">
        <v>541666.67000000004</v>
      </c>
      <c r="G74" s="211">
        <v>541666.67000000004</v>
      </c>
      <c r="H74" s="211">
        <v>541666.67000000004</v>
      </c>
      <c r="I74" s="211">
        <v>541666.67000000004</v>
      </c>
      <c r="J74" s="211">
        <v>541666.67000000004</v>
      </c>
      <c r="K74" s="211">
        <v>541666.67000000004</v>
      </c>
      <c r="L74" s="211">
        <v>541666.67000000004</v>
      </c>
      <c r="M74" s="211">
        <v>541666.67000000004</v>
      </c>
      <c r="N74" s="211">
        <v>541666.67000000004</v>
      </c>
      <c r="O74" s="211">
        <v>541666.67000000004</v>
      </c>
      <c r="P74" s="111">
        <v>6500000.04</v>
      </c>
    </row>
    <row r="75" spans="1:16">
      <c r="A75" s="112" t="s">
        <v>125</v>
      </c>
      <c r="B75" s="58"/>
      <c r="C75" s="59"/>
      <c r="D75" s="113">
        <v>738811.67</v>
      </c>
      <c r="E75" s="113">
        <v>738811.67</v>
      </c>
      <c r="F75" s="113">
        <v>738811.67</v>
      </c>
      <c r="G75" s="113">
        <v>738811.67</v>
      </c>
      <c r="H75" s="113">
        <v>738811.67</v>
      </c>
      <c r="I75" s="113">
        <v>738811.67</v>
      </c>
      <c r="J75" s="113">
        <v>738811.67</v>
      </c>
      <c r="K75" s="113">
        <v>738811.67</v>
      </c>
      <c r="L75" s="113">
        <v>738811.67</v>
      </c>
      <c r="M75" s="113">
        <v>738811.67</v>
      </c>
      <c r="N75" s="113">
        <v>738811.67</v>
      </c>
      <c r="O75" s="113">
        <v>738811.67</v>
      </c>
      <c r="P75" s="113">
        <v>8865740.0399999991</v>
      </c>
    </row>
    <row r="76" spans="1:16">
      <c r="A76" s="114"/>
      <c r="B76" s="60"/>
      <c r="C76" s="60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</row>
    <row r="77" spans="1:16">
      <c r="A77" s="112" t="s">
        <v>177</v>
      </c>
      <c r="B77" s="58"/>
      <c r="C77" s="59"/>
      <c r="D77" s="113">
        <v>914507.92215840972</v>
      </c>
      <c r="E77" s="113">
        <v>902727.14757171809</v>
      </c>
      <c r="F77" s="113">
        <v>902836.14757171809</v>
      </c>
      <c r="G77" s="113">
        <v>956861.43907761958</v>
      </c>
      <c r="H77" s="113">
        <v>1062425.5473613685</v>
      </c>
      <c r="I77" s="113">
        <v>908475.54736136855</v>
      </c>
      <c r="J77" s="113">
        <v>917114.92736136867</v>
      </c>
      <c r="K77" s="113">
        <v>907762.10764114861</v>
      </c>
      <c r="L77" s="113">
        <v>906163.85109799658</v>
      </c>
      <c r="M77" s="113">
        <v>967523.49157154956</v>
      </c>
      <c r="N77" s="113">
        <v>1065160.3185012485</v>
      </c>
      <c r="O77" s="113">
        <v>934131.35296735843</v>
      </c>
      <c r="P77" s="113">
        <v>11345689.800242871</v>
      </c>
    </row>
    <row r="78" spans="1:16">
      <c r="A78" s="68"/>
      <c r="D78" s="363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3"/>
    </row>
    <row r="79" spans="1:16" outlineLevel="1">
      <c r="A79" s="68" t="s">
        <v>93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3"/>
    </row>
    <row r="80" spans="1:16" outlineLevel="1">
      <c r="A80" s="68"/>
      <c r="B80" s="56" t="s">
        <v>94</v>
      </c>
      <c r="D80" s="211">
        <v>8400</v>
      </c>
      <c r="E80" s="211">
        <v>0</v>
      </c>
      <c r="F80" s="211">
        <v>0</v>
      </c>
      <c r="G80" s="211">
        <v>2100</v>
      </c>
      <c r="H80" s="211">
        <v>0</v>
      </c>
      <c r="I80" s="211">
        <v>0</v>
      </c>
      <c r="J80" s="211">
        <v>0</v>
      </c>
      <c r="K80" s="211">
        <v>0</v>
      </c>
      <c r="L80" s="211">
        <v>0</v>
      </c>
      <c r="M80" s="211">
        <v>0</v>
      </c>
      <c r="N80" s="211">
        <v>0</v>
      </c>
      <c r="O80" s="211">
        <v>0</v>
      </c>
      <c r="P80" s="111">
        <v>10500</v>
      </c>
    </row>
    <row r="81" spans="1:16">
      <c r="A81" s="112" t="s">
        <v>96</v>
      </c>
      <c r="B81" s="58"/>
      <c r="C81" s="59"/>
      <c r="D81" s="113">
        <v>8400</v>
      </c>
      <c r="E81" s="113">
        <v>0</v>
      </c>
      <c r="F81" s="113">
        <v>0</v>
      </c>
      <c r="G81" s="113">
        <v>2100</v>
      </c>
      <c r="H81" s="113">
        <v>0</v>
      </c>
      <c r="I81" s="113">
        <v>0</v>
      </c>
      <c r="J81" s="113">
        <v>0</v>
      </c>
      <c r="K81" s="113">
        <v>0</v>
      </c>
      <c r="L81" s="113">
        <v>0</v>
      </c>
      <c r="M81" s="113">
        <v>0</v>
      </c>
      <c r="N81" s="113">
        <v>0</v>
      </c>
      <c r="O81" s="113">
        <v>0</v>
      </c>
      <c r="P81" s="113">
        <v>10500</v>
      </c>
    </row>
    <row r="82" spans="1:16">
      <c r="A82" s="68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3"/>
    </row>
    <row r="83" spans="1:16">
      <c r="A83" s="76" t="s">
        <v>189</v>
      </c>
      <c r="B83" s="61"/>
      <c r="C83" s="62"/>
      <c r="D83" s="113">
        <v>922907.92215840972</v>
      </c>
      <c r="E83" s="113">
        <v>902727.14757171809</v>
      </c>
      <c r="F83" s="113">
        <v>902836.14757171809</v>
      </c>
      <c r="G83" s="113">
        <v>958961.43907761958</v>
      </c>
      <c r="H83" s="113">
        <v>1062425.5473613685</v>
      </c>
      <c r="I83" s="113">
        <v>908475.54736136855</v>
      </c>
      <c r="J83" s="113">
        <v>917114.92736136867</v>
      </c>
      <c r="K83" s="113">
        <v>907762.10764114861</v>
      </c>
      <c r="L83" s="113">
        <v>906163.85109799658</v>
      </c>
      <c r="M83" s="113">
        <v>967523.49157154956</v>
      </c>
      <c r="N83" s="113">
        <v>1065160.3185012485</v>
      </c>
      <c r="O83" s="113">
        <v>934131.35296735843</v>
      </c>
      <c r="P83" s="113">
        <v>11356189.800242871</v>
      </c>
    </row>
    <row r="84" spans="1:16">
      <c r="A84" s="68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3"/>
    </row>
    <row r="85" spans="1:16">
      <c r="A85" s="76" t="s">
        <v>217</v>
      </c>
      <c r="B85" s="61"/>
      <c r="C85" s="62"/>
      <c r="D85" s="115">
        <v>-916744.92215840972</v>
      </c>
      <c r="E85" s="115">
        <v>-896560.14757171809</v>
      </c>
      <c r="F85" s="115">
        <v>-896669.14757171809</v>
      </c>
      <c r="G85" s="115">
        <v>-952794.43907761958</v>
      </c>
      <c r="H85" s="115">
        <v>-1056258.5473613685</v>
      </c>
      <c r="I85" s="115">
        <v>-902308.54736136855</v>
      </c>
      <c r="J85" s="115">
        <v>-910947.92736136867</v>
      </c>
      <c r="K85" s="115">
        <v>-901595.10764114861</v>
      </c>
      <c r="L85" s="115">
        <v>-899996.85109799658</v>
      </c>
      <c r="M85" s="115">
        <v>-961356.49157154956</v>
      </c>
      <c r="N85" s="115">
        <v>-1058993.3185012485</v>
      </c>
      <c r="O85" s="115">
        <v>-927964.35296735843</v>
      </c>
      <c r="P85" s="115">
        <v>-11282189.800242871</v>
      </c>
    </row>
  </sheetData>
  <sheetProtection insertRows="0"/>
  <phoneticPr fontId="0" type="noConversion"/>
  <printOptions horizontalCentered="1"/>
  <pageMargins left="0" right="0" top="0.5" bottom="0.5" header="0.5" footer="0.5"/>
  <pageSetup scale="47" fitToHeight="2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9"/>
  <sheetViews>
    <sheetView view="pageBreakPreview" zoomScale="75" zoomScaleNormal="75" zoomScaleSheetLayoutView="75" workbookViewId="0">
      <pane xSplit="3" ySplit="9" topLeftCell="D10" activePane="bottomRight" state="frozen"/>
      <selection pane="topRight"/>
      <selection pane="bottomLeft"/>
      <selection pane="bottomRight"/>
    </sheetView>
  </sheetViews>
  <sheetFormatPr defaultRowHeight="15.75" outlineLevelRow="1"/>
  <cols>
    <col min="1" max="1" width="5.125" style="56" customWidth="1"/>
    <col min="2" max="2" width="10.625" style="56" customWidth="1"/>
    <col min="3" max="3" width="52.25" style="56" bestFit="1" customWidth="1"/>
    <col min="4" max="5" width="13.875" style="56" customWidth="1"/>
    <col min="6" max="8" width="17.75" style="56" customWidth="1"/>
    <col min="9" max="11" width="15.25" style="56" customWidth="1"/>
    <col min="12" max="12" width="18.5" style="56" customWidth="1"/>
    <col min="13" max="14" width="13.875" style="56" customWidth="1"/>
    <col min="15" max="15" width="16.5" style="56" customWidth="1"/>
    <col min="16" max="16" width="18.875" style="56" bestFit="1" customWidth="1"/>
    <col min="17" max="17" width="11.625" style="56" customWidth="1"/>
    <col min="18" max="16384" width="9" style="56"/>
  </cols>
  <sheetData>
    <row r="1" spans="1:16" ht="18.75">
      <c r="A1" s="65" t="s">
        <v>131</v>
      </c>
    </row>
    <row r="2" spans="1:16" ht="18.75">
      <c r="A2" s="65" t="s">
        <v>132</v>
      </c>
    </row>
    <row r="3" spans="1:16" ht="18.75">
      <c r="A3" s="267" t="s">
        <v>326</v>
      </c>
    </row>
    <row r="4" spans="1:16" ht="18.75">
      <c r="B4" s="65"/>
    </row>
    <row r="5" spans="1:16" ht="18.75">
      <c r="B5" s="109" t="s">
        <v>349</v>
      </c>
    </row>
    <row r="6" spans="1:16" ht="18.75">
      <c r="B6" s="65"/>
    </row>
    <row r="8" spans="1:16"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>
        <v>2013</v>
      </c>
    </row>
    <row r="9" spans="1:16">
      <c r="A9" s="68" t="s">
        <v>11</v>
      </c>
      <c r="D9" s="69">
        <v>41213</v>
      </c>
      <c r="E9" s="69">
        <v>41243</v>
      </c>
      <c r="F9" s="69">
        <v>41274</v>
      </c>
      <c r="G9" s="69">
        <v>41305</v>
      </c>
      <c r="H9" s="69">
        <v>41333</v>
      </c>
      <c r="I9" s="69">
        <v>41364</v>
      </c>
      <c r="J9" s="69">
        <v>41394</v>
      </c>
      <c r="K9" s="69">
        <v>41425</v>
      </c>
      <c r="L9" s="69">
        <v>41455</v>
      </c>
      <c r="M9" s="69">
        <v>41486</v>
      </c>
      <c r="N9" s="69">
        <v>41517</v>
      </c>
      <c r="O9" s="69">
        <v>41547</v>
      </c>
      <c r="P9" s="70" t="s">
        <v>12</v>
      </c>
    </row>
    <row r="10" spans="1:16">
      <c r="A10" s="68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3"/>
    </row>
    <row r="11" spans="1:16" outlineLevel="1">
      <c r="A11" s="68" t="s">
        <v>1</v>
      </c>
      <c r="B11" s="68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3"/>
    </row>
    <row r="12" spans="1:16" outlineLevel="1">
      <c r="A12" s="68"/>
      <c r="B12" s="56" t="s">
        <v>53</v>
      </c>
      <c r="D12" s="111">
        <v>1000</v>
      </c>
      <c r="E12" s="111">
        <v>1000</v>
      </c>
      <c r="F12" s="111">
        <v>1000</v>
      </c>
      <c r="G12" s="111">
        <v>1000</v>
      </c>
      <c r="H12" s="111">
        <v>1000</v>
      </c>
      <c r="I12" s="111">
        <v>1000</v>
      </c>
      <c r="J12" s="111">
        <v>1000</v>
      </c>
      <c r="K12" s="111">
        <v>1000</v>
      </c>
      <c r="L12" s="111">
        <v>1000</v>
      </c>
      <c r="M12" s="111">
        <v>1000</v>
      </c>
      <c r="N12" s="111">
        <v>1000</v>
      </c>
      <c r="O12" s="111">
        <v>1000</v>
      </c>
      <c r="P12" s="111">
        <v>12000</v>
      </c>
    </row>
    <row r="13" spans="1:16" outlineLevel="1">
      <c r="A13" s="68"/>
      <c r="B13" s="56" t="s">
        <v>165</v>
      </c>
      <c r="D13" s="111">
        <v>1861</v>
      </c>
      <c r="E13" s="111">
        <v>1861</v>
      </c>
      <c r="F13" s="111">
        <v>1861</v>
      </c>
      <c r="G13" s="111">
        <v>1861</v>
      </c>
      <c r="H13" s="111">
        <v>1861</v>
      </c>
      <c r="I13" s="111">
        <v>1861</v>
      </c>
      <c r="J13" s="111">
        <v>1861</v>
      </c>
      <c r="K13" s="111">
        <v>1861</v>
      </c>
      <c r="L13" s="111">
        <v>1861</v>
      </c>
      <c r="M13" s="111">
        <v>1861</v>
      </c>
      <c r="N13" s="111">
        <v>1861</v>
      </c>
      <c r="O13" s="111">
        <v>1861</v>
      </c>
      <c r="P13" s="111">
        <v>22332</v>
      </c>
    </row>
    <row r="14" spans="1:16" outlineLevel="1">
      <c r="A14" s="68"/>
      <c r="B14" s="56" t="s">
        <v>138</v>
      </c>
      <c r="D14" s="111">
        <v>0</v>
      </c>
      <c r="E14" s="111">
        <v>0</v>
      </c>
      <c r="F14" s="111">
        <v>0</v>
      </c>
      <c r="G14" s="111">
        <v>0</v>
      </c>
      <c r="H14" s="111">
        <v>0</v>
      </c>
      <c r="I14" s="111">
        <v>0</v>
      </c>
      <c r="J14" s="111">
        <v>180000</v>
      </c>
      <c r="K14" s="111">
        <v>0</v>
      </c>
      <c r="L14" s="111">
        <v>0</v>
      </c>
      <c r="M14" s="111">
        <v>0</v>
      </c>
      <c r="N14" s="111">
        <v>0</v>
      </c>
      <c r="O14" s="111">
        <v>0</v>
      </c>
      <c r="P14" s="111">
        <v>180000</v>
      </c>
    </row>
    <row r="15" spans="1:16" outlineLevel="1">
      <c r="A15" s="68"/>
      <c r="B15" s="56" t="s">
        <v>197</v>
      </c>
      <c r="D15" s="111">
        <v>500</v>
      </c>
      <c r="E15" s="111">
        <v>500</v>
      </c>
      <c r="F15" s="111">
        <v>500</v>
      </c>
      <c r="G15" s="111">
        <v>500</v>
      </c>
      <c r="H15" s="111">
        <v>500</v>
      </c>
      <c r="I15" s="111">
        <v>500</v>
      </c>
      <c r="J15" s="111">
        <v>500</v>
      </c>
      <c r="K15" s="111">
        <v>500</v>
      </c>
      <c r="L15" s="111">
        <v>500</v>
      </c>
      <c r="M15" s="111">
        <v>500</v>
      </c>
      <c r="N15" s="111">
        <v>500</v>
      </c>
      <c r="O15" s="111">
        <v>500</v>
      </c>
      <c r="P15" s="111">
        <v>6000</v>
      </c>
    </row>
    <row r="16" spans="1:16" outlineLevel="1">
      <c r="A16" s="68"/>
      <c r="B16" s="56" t="s">
        <v>299</v>
      </c>
      <c r="D16" s="111">
        <v>22868</v>
      </c>
      <c r="E16" s="111">
        <v>22868</v>
      </c>
      <c r="F16" s="111">
        <v>22868</v>
      </c>
      <c r="G16" s="111">
        <v>22868</v>
      </c>
      <c r="H16" s="111">
        <v>22868</v>
      </c>
      <c r="I16" s="111">
        <v>22868</v>
      </c>
      <c r="J16" s="111">
        <v>22868</v>
      </c>
      <c r="K16" s="111">
        <v>22868</v>
      </c>
      <c r="L16" s="111">
        <v>22868</v>
      </c>
      <c r="M16" s="111">
        <v>22868</v>
      </c>
      <c r="N16" s="111">
        <v>22868</v>
      </c>
      <c r="O16" s="111">
        <v>22871.75</v>
      </c>
      <c r="P16" s="111">
        <v>274419.75</v>
      </c>
    </row>
    <row r="17" spans="1:16">
      <c r="A17" s="112" t="s">
        <v>54</v>
      </c>
      <c r="B17" s="58"/>
      <c r="C17" s="59"/>
      <c r="D17" s="113">
        <v>26229</v>
      </c>
      <c r="E17" s="113">
        <v>26229</v>
      </c>
      <c r="F17" s="113">
        <v>26229</v>
      </c>
      <c r="G17" s="113">
        <v>26229</v>
      </c>
      <c r="H17" s="113">
        <v>26229</v>
      </c>
      <c r="I17" s="113">
        <v>26229</v>
      </c>
      <c r="J17" s="113">
        <v>206229</v>
      </c>
      <c r="K17" s="113">
        <v>26229</v>
      </c>
      <c r="L17" s="113">
        <v>26229</v>
      </c>
      <c r="M17" s="113">
        <v>26229</v>
      </c>
      <c r="N17" s="113">
        <v>26229</v>
      </c>
      <c r="O17" s="113">
        <v>26232.75</v>
      </c>
      <c r="P17" s="194">
        <v>494751.75</v>
      </c>
    </row>
    <row r="18" spans="1:16">
      <c r="A18" s="68"/>
      <c r="B18" s="68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3"/>
    </row>
    <row r="19" spans="1:16" outlineLevel="1">
      <c r="A19" s="68" t="s">
        <v>55</v>
      </c>
      <c r="B19" s="68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3"/>
    </row>
    <row r="20" spans="1:16" outlineLevel="1">
      <c r="A20" s="68"/>
      <c r="B20" s="56" t="s">
        <v>56</v>
      </c>
      <c r="D20" s="111">
        <v>12567.69942857143</v>
      </c>
      <c r="E20" s="111">
        <v>15299.808000000001</v>
      </c>
      <c r="F20" s="111">
        <v>15299.808000000001</v>
      </c>
      <c r="G20" s="111">
        <v>22949.712</v>
      </c>
      <c r="H20" s="111">
        <v>15299.808000000001</v>
      </c>
      <c r="I20" s="111">
        <v>15299.808000000001</v>
      </c>
      <c r="J20" s="111">
        <v>15299.808000000001</v>
      </c>
      <c r="K20" s="111">
        <v>15299.808000000001</v>
      </c>
      <c r="L20" s="111">
        <v>15299.808000000001</v>
      </c>
      <c r="M20" s="111">
        <v>22949.712</v>
      </c>
      <c r="N20" s="111">
        <v>15381.408000000001</v>
      </c>
      <c r="O20" s="111">
        <v>17029.416000000001</v>
      </c>
      <c r="P20" s="111">
        <v>197976.60342857143</v>
      </c>
    </row>
    <row r="21" spans="1:16" outlineLevel="1">
      <c r="A21" s="68"/>
      <c r="B21" s="56" t="s">
        <v>57</v>
      </c>
      <c r="D21" s="111">
        <v>2561.6294160000007</v>
      </c>
      <c r="E21" s="111">
        <v>3118.5053760000005</v>
      </c>
      <c r="F21" s="111">
        <v>3118.5053760000005</v>
      </c>
      <c r="G21" s="111">
        <v>4677.7580640000006</v>
      </c>
      <c r="H21" s="111">
        <v>3118.5053760000005</v>
      </c>
      <c r="I21" s="111">
        <v>3118.5053760000005</v>
      </c>
      <c r="J21" s="111">
        <v>3118.5053760000005</v>
      </c>
      <c r="K21" s="111">
        <v>3118.5053760000005</v>
      </c>
      <c r="L21" s="111">
        <v>3118.5053760000005</v>
      </c>
      <c r="M21" s="111">
        <v>4677.7580640000006</v>
      </c>
      <c r="N21" s="111">
        <v>3124.3805760000005</v>
      </c>
      <c r="O21" s="111">
        <v>3459.1356377142861</v>
      </c>
      <c r="P21" s="111">
        <v>40330.199389714297</v>
      </c>
    </row>
    <row r="22" spans="1:16" outlineLevel="1">
      <c r="A22" s="68"/>
      <c r="B22" s="56" t="s">
        <v>58</v>
      </c>
      <c r="D22" s="111">
        <v>0</v>
      </c>
      <c r="E22" s="111">
        <v>0</v>
      </c>
      <c r="F22" s="111">
        <v>0</v>
      </c>
      <c r="G22" s="111">
        <v>0</v>
      </c>
      <c r="H22" s="111">
        <v>0</v>
      </c>
      <c r="I22" s="111">
        <v>0</v>
      </c>
      <c r="J22" s="111">
        <v>0</v>
      </c>
      <c r="K22" s="111">
        <v>0</v>
      </c>
      <c r="L22" s="111">
        <v>0</v>
      </c>
      <c r="M22" s="111">
        <v>0</v>
      </c>
      <c r="N22" s="111">
        <v>0</v>
      </c>
      <c r="O22" s="111">
        <v>0</v>
      </c>
      <c r="P22" s="111">
        <v>0</v>
      </c>
    </row>
    <row r="23" spans="1:16" outlineLevel="1">
      <c r="A23" s="68"/>
      <c r="B23" s="56" t="s">
        <v>59</v>
      </c>
      <c r="D23" s="111">
        <v>0</v>
      </c>
      <c r="E23" s="111">
        <v>0</v>
      </c>
      <c r="F23" s="111">
        <v>0</v>
      </c>
      <c r="G23" s="111">
        <v>0</v>
      </c>
      <c r="H23" s="111">
        <v>0</v>
      </c>
      <c r="I23" s="111">
        <v>0</v>
      </c>
      <c r="J23" s="111">
        <v>0</v>
      </c>
      <c r="K23" s="111">
        <v>0</v>
      </c>
      <c r="L23" s="111">
        <v>0</v>
      </c>
      <c r="M23" s="111">
        <v>0</v>
      </c>
      <c r="N23" s="111">
        <v>0</v>
      </c>
      <c r="O23" s="111">
        <v>0</v>
      </c>
      <c r="P23" s="111">
        <v>0</v>
      </c>
    </row>
    <row r="24" spans="1:16" outlineLevel="1">
      <c r="A24" s="68"/>
      <c r="B24" s="56" t="s">
        <v>60</v>
      </c>
      <c r="D24" s="111">
        <v>1409.0009732640001</v>
      </c>
      <c r="E24" s="111">
        <v>1409.0009732640001</v>
      </c>
      <c r="F24" s="111">
        <v>1409.0009732640001</v>
      </c>
      <c r="G24" s="111">
        <v>2113.5014598960001</v>
      </c>
      <c r="H24" s="111">
        <v>1409.0009732640001</v>
      </c>
      <c r="I24" s="111">
        <v>1409.0009732640001</v>
      </c>
      <c r="J24" s="111">
        <v>1409.0009732640001</v>
      </c>
      <c r="K24" s="111">
        <v>1409.0009732640001</v>
      </c>
      <c r="L24" s="111">
        <v>1409.0009732640001</v>
      </c>
      <c r="M24" s="111">
        <v>2113.5014598960001</v>
      </c>
      <c r="N24" s="111">
        <v>1415.6928260640002</v>
      </c>
      <c r="O24" s="111">
        <v>1567.3742002851432</v>
      </c>
      <c r="P24" s="111">
        <v>18482.077732253143</v>
      </c>
    </row>
    <row r="25" spans="1:16" outlineLevel="1">
      <c r="A25" s="68"/>
      <c r="B25" s="56" t="s">
        <v>236</v>
      </c>
      <c r="D25" s="111">
        <v>1200.8740321152</v>
      </c>
      <c r="E25" s="111">
        <v>1200.8740321152</v>
      </c>
      <c r="F25" s="111">
        <v>1200.8740321152</v>
      </c>
      <c r="G25" s="111">
        <v>1809.5992891920002</v>
      </c>
      <c r="H25" s="111">
        <v>1206.3995261280002</v>
      </c>
      <c r="I25" s="111">
        <v>1206.3995261280002</v>
      </c>
      <c r="J25" s="111">
        <v>1206.3995261280002</v>
      </c>
      <c r="K25" s="111">
        <v>1206.3995261280002</v>
      </c>
      <c r="L25" s="111">
        <v>1206.3995261280002</v>
      </c>
      <c r="M25" s="111">
        <v>1809.5992891920002</v>
      </c>
      <c r="N25" s="111">
        <v>1212.1291517280001</v>
      </c>
      <c r="O25" s="111">
        <v>1342.0001322702858</v>
      </c>
      <c r="P25" s="111">
        <v>15807.947589367886</v>
      </c>
    </row>
    <row r="26" spans="1:16" outlineLevel="1">
      <c r="A26" s="68"/>
      <c r="B26" s="56" t="s">
        <v>70</v>
      </c>
      <c r="D26" s="111">
        <v>2364.3568976580805</v>
      </c>
      <c r="E26" s="111">
        <v>2364.3568976580805</v>
      </c>
      <c r="F26" s="111">
        <v>2364.3568976580805</v>
      </c>
      <c r="G26" s="111">
        <v>2585.9490158520089</v>
      </c>
      <c r="H26" s="111">
        <v>2585.9490158520089</v>
      </c>
      <c r="I26" s="111">
        <v>2585.9490158520089</v>
      </c>
      <c r="J26" s="111">
        <v>2585.9490158520089</v>
      </c>
      <c r="K26" s="111">
        <v>2585.9490158520089</v>
      </c>
      <c r="L26" s="111">
        <v>2585.9490158520089</v>
      </c>
      <c r="M26" s="111">
        <v>2585.9490158520089</v>
      </c>
      <c r="N26" s="111">
        <v>2585.9490158520089</v>
      </c>
      <c r="O26" s="111">
        <v>2585.9490158520089</v>
      </c>
      <c r="P26" s="111">
        <v>30366.611835642325</v>
      </c>
    </row>
    <row r="27" spans="1:16" outlineLevel="1">
      <c r="A27" s="68"/>
      <c r="B27" s="56" t="s">
        <v>8</v>
      </c>
      <c r="D27" s="111">
        <v>0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111">
        <v>0</v>
      </c>
      <c r="M27" s="111">
        <v>0</v>
      </c>
      <c r="N27" s="111">
        <v>0</v>
      </c>
      <c r="O27" s="111">
        <v>0</v>
      </c>
      <c r="P27" s="111">
        <v>0</v>
      </c>
    </row>
    <row r="28" spans="1:16">
      <c r="A28" s="112" t="s">
        <v>2</v>
      </c>
      <c r="B28" s="58"/>
      <c r="C28" s="59"/>
      <c r="D28" s="113">
        <v>20103.56074760871</v>
      </c>
      <c r="E28" s="113">
        <v>23392.54527903728</v>
      </c>
      <c r="F28" s="113">
        <v>23392.54527903728</v>
      </c>
      <c r="G28" s="113">
        <v>34136.519828940007</v>
      </c>
      <c r="H28" s="113">
        <v>23619.66289124401</v>
      </c>
      <c r="I28" s="113">
        <v>23619.66289124401</v>
      </c>
      <c r="J28" s="113">
        <v>23619.66289124401</v>
      </c>
      <c r="K28" s="113">
        <v>23619.66289124401</v>
      </c>
      <c r="L28" s="113">
        <v>23619.66289124401</v>
      </c>
      <c r="M28" s="113">
        <v>34136.519828940007</v>
      </c>
      <c r="N28" s="113">
        <v>23719.559569644014</v>
      </c>
      <c r="O28" s="113">
        <v>25983.874986121726</v>
      </c>
      <c r="P28" s="194">
        <v>302963.43997554906</v>
      </c>
    </row>
    <row r="29" spans="1:16">
      <c r="A29" s="68"/>
      <c r="B29" s="68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3"/>
    </row>
    <row r="30" spans="1:16" outlineLevel="1">
      <c r="A30" s="68" t="s">
        <v>3</v>
      </c>
      <c r="B30" s="68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3"/>
    </row>
    <row r="31" spans="1:16" outlineLevel="1">
      <c r="A31" s="68"/>
      <c r="B31" s="56" t="s">
        <v>4</v>
      </c>
      <c r="D31" s="111">
        <v>0</v>
      </c>
      <c r="E31" s="111">
        <v>0</v>
      </c>
      <c r="F31" s="111">
        <v>0</v>
      </c>
      <c r="G31" s="111">
        <v>0</v>
      </c>
      <c r="H31" s="111">
        <v>0</v>
      </c>
      <c r="I31" s="111">
        <v>0</v>
      </c>
      <c r="J31" s="111">
        <v>0</v>
      </c>
      <c r="K31" s="111">
        <v>0</v>
      </c>
      <c r="L31" s="111">
        <v>0</v>
      </c>
      <c r="M31" s="111">
        <v>0</v>
      </c>
      <c r="N31" s="111">
        <v>0</v>
      </c>
      <c r="O31" s="111">
        <v>0</v>
      </c>
      <c r="P31" s="111">
        <v>0</v>
      </c>
    </row>
    <row r="32" spans="1:16" outlineLevel="1">
      <c r="A32" s="68"/>
      <c r="B32" s="56" t="s">
        <v>5</v>
      </c>
      <c r="D32" s="111">
        <v>0</v>
      </c>
      <c r="E32" s="111">
        <v>0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11">
        <v>0</v>
      </c>
      <c r="L32" s="111">
        <v>0</v>
      </c>
      <c r="M32" s="111">
        <v>0</v>
      </c>
      <c r="N32" s="111">
        <v>0</v>
      </c>
      <c r="O32" s="111">
        <v>0</v>
      </c>
      <c r="P32" s="111">
        <v>0</v>
      </c>
    </row>
    <row r="33" spans="1:16" outlineLevel="1">
      <c r="A33" s="68"/>
      <c r="B33" s="56" t="s">
        <v>6</v>
      </c>
      <c r="D33" s="111">
        <v>0</v>
      </c>
      <c r="E33" s="111">
        <v>0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111">
        <v>0</v>
      </c>
      <c r="M33" s="111">
        <v>0</v>
      </c>
      <c r="N33" s="111">
        <v>0</v>
      </c>
      <c r="O33" s="111">
        <v>0</v>
      </c>
      <c r="P33" s="111">
        <v>0</v>
      </c>
    </row>
    <row r="34" spans="1:16" outlineLevel="1">
      <c r="A34" s="68"/>
      <c r="B34" s="56" t="s">
        <v>7</v>
      </c>
      <c r="D34" s="111">
        <v>25</v>
      </c>
      <c r="E34" s="111">
        <v>25</v>
      </c>
      <c r="F34" s="111">
        <v>25</v>
      </c>
      <c r="G34" s="111">
        <v>25</v>
      </c>
      <c r="H34" s="111">
        <v>25</v>
      </c>
      <c r="I34" s="111">
        <v>25</v>
      </c>
      <c r="J34" s="111">
        <v>25</v>
      </c>
      <c r="K34" s="111">
        <v>25</v>
      </c>
      <c r="L34" s="111">
        <v>25</v>
      </c>
      <c r="M34" s="111">
        <v>25</v>
      </c>
      <c r="N34" s="111">
        <v>25</v>
      </c>
      <c r="O34" s="111">
        <v>25</v>
      </c>
      <c r="P34" s="111">
        <v>300</v>
      </c>
    </row>
    <row r="35" spans="1:16" outlineLevel="1">
      <c r="A35" s="68"/>
      <c r="B35" s="56" t="s">
        <v>210</v>
      </c>
      <c r="D35" s="111">
        <v>0</v>
      </c>
      <c r="E35" s="111">
        <v>0</v>
      </c>
      <c r="F35" s="111">
        <v>0</v>
      </c>
      <c r="G35" s="111">
        <v>0</v>
      </c>
      <c r="H35" s="111">
        <v>1600</v>
      </c>
      <c r="I35" s="111">
        <v>1500</v>
      </c>
      <c r="J35" s="111">
        <v>0</v>
      </c>
      <c r="K35" s="111">
        <v>0</v>
      </c>
      <c r="L35" s="111">
        <v>0</v>
      </c>
      <c r="M35" s="111">
        <v>0</v>
      </c>
      <c r="N35" s="111">
        <v>0</v>
      </c>
      <c r="O35" s="111">
        <v>0</v>
      </c>
      <c r="P35" s="111">
        <v>3100</v>
      </c>
    </row>
    <row r="36" spans="1:16" outlineLevel="1">
      <c r="A36" s="68"/>
      <c r="B36" s="56" t="s">
        <v>212</v>
      </c>
      <c r="D36" s="111">
        <v>0</v>
      </c>
      <c r="E36" s="111">
        <v>0</v>
      </c>
      <c r="F36" s="111">
        <v>0</v>
      </c>
      <c r="G36" s="111">
        <v>0</v>
      </c>
      <c r="H36" s="111">
        <v>0</v>
      </c>
      <c r="I36" s="111">
        <v>0</v>
      </c>
      <c r="J36" s="111">
        <v>0</v>
      </c>
      <c r="K36" s="111">
        <v>0</v>
      </c>
      <c r="L36" s="111">
        <v>0</v>
      </c>
      <c r="M36" s="111">
        <v>0</v>
      </c>
      <c r="N36" s="111">
        <v>8000</v>
      </c>
      <c r="O36" s="111">
        <v>0</v>
      </c>
      <c r="P36" s="111">
        <v>8000</v>
      </c>
    </row>
    <row r="37" spans="1:16" outlineLevel="1">
      <c r="A37" s="68"/>
      <c r="B37" s="56" t="s">
        <v>134</v>
      </c>
      <c r="D37" s="111">
        <v>250</v>
      </c>
      <c r="E37" s="111">
        <v>250</v>
      </c>
      <c r="F37" s="111">
        <v>250</v>
      </c>
      <c r="G37" s="111">
        <v>250</v>
      </c>
      <c r="H37" s="111">
        <v>250</v>
      </c>
      <c r="I37" s="111">
        <v>250</v>
      </c>
      <c r="J37" s="111">
        <v>250</v>
      </c>
      <c r="K37" s="111">
        <v>250</v>
      </c>
      <c r="L37" s="111">
        <v>250</v>
      </c>
      <c r="M37" s="111">
        <v>250</v>
      </c>
      <c r="N37" s="111">
        <v>250</v>
      </c>
      <c r="O37" s="111">
        <v>250</v>
      </c>
      <c r="P37" s="111">
        <v>3000</v>
      </c>
    </row>
    <row r="38" spans="1:16" outlineLevel="1">
      <c r="A38" s="68"/>
      <c r="B38" s="56" t="s">
        <v>32</v>
      </c>
      <c r="D38" s="111">
        <v>0</v>
      </c>
      <c r="E38" s="111">
        <v>0</v>
      </c>
      <c r="F38" s="111">
        <v>0</v>
      </c>
      <c r="G38" s="111">
        <v>0</v>
      </c>
      <c r="H38" s="111">
        <v>0</v>
      </c>
      <c r="I38" s="111">
        <v>0</v>
      </c>
      <c r="J38" s="111">
        <v>0</v>
      </c>
      <c r="K38" s="111">
        <v>0</v>
      </c>
      <c r="L38" s="111">
        <v>0</v>
      </c>
      <c r="M38" s="111">
        <v>0</v>
      </c>
      <c r="N38" s="111">
        <v>0</v>
      </c>
      <c r="O38" s="111">
        <v>0</v>
      </c>
      <c r="P38" s="111">
        <v>0</v>
      </c>
    </row>
    <row r="39" spans="1:16" outlineLevel="1">
      <c r="A39" s="68"/>
      <c r="B39" s="56" t="s">
        <v>139</v>
      </c>
      <c r="D39" s="111">
        <v>0</v>
      </c>
      <c r="E39" s="111">
        <v>0</v>
      </c>
      <c r="F39" s="111">
        <v>0</v>
      </c>
      <c r="G39" s="111">
        <v>0</v>
      </c>
      <c r="H39" s="111">
        <v>0</v>
      </c>
      <c r="I39" s="111">
        <v>0</v>
      </c>
      <c r="J39" s="111">
        <v>0</v>
      </c>
      <c r="K39" s="111">
        <v>0</v>
      </c>
      <c r="L39" s="111">
        <v>0</v>
      </c>
      <c r="M39" s="111">
        <v>0</v>
      </c>
      <c r="N39" s="111">
        <v>0</v>
      </c>
      <c r="O39" s="111">
        <v>0</v>
      </c>
      <c r="P39" s="111">
        <v>0</v>
      </c>
    </row>
    <row r="40" spans="1:16" outlineLevel="1">
      <c r="A40" s="68"/>
      <c r="B40" s="56" t="s">
        <v>140</v>
      </c>
      <c r="D40" s="111">
        <v>0</v>
      </c>
      <c r="E40" s="111">
        <v>0</v>
      </c>
      <c r="F40" s="111">
        <v>0</v>
      </c>
      <c r="G40" s="111">
        <v>0</v>
      </c>
      <c r="H40" s="111">
        <v>0</v>
      </c>
      <c r="I40" s="111">
        <v>0</v>
      </c>
      <c r="J40" s="111">
        <v>0</v>
      </c>
      <c r="K40" s="111">
        <v>0</v>
      </c>
      <c r="L40" s="111">
        <v>0</v>
      </c>
      <c r="M40" s="111">
        <v>0</v>
      </c>
      <c r="N40" s="111">
        <v>0</v>
      </c>
      <c r="O40" s="111">
        <v>0</v>
      </c>
      <c r="P40" s="111">
        <v>0</v>
      </c>
    </row>
    <row r="41" spans="1:16" outlineLevel="1">
      <c r="A41" s="68"/>
      <c r="B41" s="56" t="s">
        <v>213</v>
      </c>
      <c r="D41" s="111">
        <v>0</v>
      </c>
      <c r="E41" s="111">
        <v>0</v>
      </c>
      <c r="F41" s="111">
        <v>0</v>
      </c>
      <c r="G41" s="111">
        <v>0</v>
      </c>
      <c r="H41" s="111">
        <v>5000</v>
      </c>
      <c r="I41" s="111">
        <v>880</v>
      </c>
      <c r="J41" s="111">
        <v>600</v>
      </c>
      <c r="K41" s="111">
        <v>15000</v>
      </c>
      <c r="L41" s="111">
        <v>0</v>
      </c>
      <c r="M41" s="111">
        <v>0</v>
      </c>
      <c r="N41" s="111">
        <v>0</v>
      </c>
      <c r="O41" s="111">
        <v>0</v>
      </c>
      <c r="P41" s="111">
        <v>21480</v>
      </c>
    </row>
    <row r="42" spans="1:16" outlineLevel="1">
      <c r="A42" s="68"/>
      <c r="B42" s="56" t="s">
        <v>135</v>
      </c>
      <c r="D42" s="111">
        <v>125</v>
      </c>
      <c r="E42" s="111">
        <v>125</v>
      </c>
      <c r="F42" s="111">
        <v>125</v>
      </c>
      <c r="G42" s="111">
        <v>125</v>
      </c>
      <c r="H42" s="111">
        <v>125</v>
      </c>
      <c r="I42" s="111">
        <v>125</v>
      </c>
      <c r="J42" s="111">
        <v>125</v>
      </c>
      <c r="K42" s="111">
        <v>125</v>
      </c>
      <c r="L42" s="111">
        <v>125</v>
      </c>
      <c r="M42" s="111">
        <v>125</v>
      </c>
      <c r="N42" s="111">
        <v>125</v>
      </c>
      <c r="O42" s="111">
        <v>125</v>
      </c>
      <c r="P42" s="111">
        <v>1500</v>
      </c>
    </row>
    <row r="43" spans="1:16" outlineLevel="1">
      <c r="A43" s="68"/>
      <c r="B43" s="56" t="s">
        <v>136</v>
      </c>
      <c r="D43" s="111">
        <v>0</v>
      </c>
      <c r="E43" s="111">
        <v>75</v>
      </c>
      <c r="F43" s="111">
        <v>0</v>
      </c>
      <c r="G43" s="111">
        <v>200</v>
      </c>
      <c r="H43" s="111">
        <v>75</v>
      </c>
      <c r="I43" s="111">
        <v>0</v>
      </c>
      <c r="J43" s="111">
        <v>0</v>
      </c>
      <c r="K43" s="111">
        <v>75</v>
      </c>
      <c r="L43" s="111">
        <v>0</v>
      </c>
      <c r="M43" s="111">
        <v>75</v>
      </c>
      <c r="N43" s="111">
        <v>0</v>
      </c>
      <c r="O43" s="111">
        <v>75</v>
      </c>
      <c r="P43" s="111">
        <v>575</v>
      </c>
    </row>
    <row r="44" spans="1:16" outlineLevel="1">
      <c r="A44" s="68"/>
      <c r="B44" s="56" t="s">
        <v>176</v>
      </c>
      <c r="D44" s="111">
        <v>0</v>
      </c>
      <c r="E44" s="111">
        <v>0</v>
      </c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11">
        <v>0</v>
      </c>
      <c r="L44" s="111">
        <v>0</v>
      </c>
      <c r="M44" s="111">
        <v>0</v>
      </c>
      <c r="N44" s="111">
        <v>0</v>
      </c>
      <c r="O44" s="111">
        <v>0</v>
      </c>
      <c r="P44" s="111">
        <v>0</v>
      </c>
    </row>
    <row r="45" spans="1:16" outlineLevel="1">
      <c r="A45" s="68"/>
      <c r="B45" s="56" t="s">
        <v>76</v>
      </c>
      <c r="D45" s="111">
        <v>0</v>
      </c>
      <c r="E45" s="111">
        <v>0</v>
      </c>
      <c r="F45" s="111">
        <v>0</v>
      </c>
      <c r="G45" s="111">
        <v>0</v>
      </c>
      <c r="H45" s="111">
        <v>0</v>
      </c>
      <c r="I45" s="111">
        <v>0</v>
      </c>
      <c r="J45" s="111">
        <v>0</v>
      </c>
      <c r="K45" s="111">
        <v>0</v>
      </c>
      <c r="L45" s="111">
        <v>0</v>
      </c>
      <c r="M45" s="111">
        <v>0</v>
      </c>
      <c r="N45" s="111">
        <v>0</v>
      </c>
      <c r="O45" s="111">
        <v>0</v>
      </c>
      <c r="P45" s="111">
        <v>0</v>
      </c>
    </row>
    <row r="46" spans="1:16" outlineLevel="1">
      <c r="A46" s="68"/>
      <c r="B46" s="56" t="s">
        <v>85</v>
      </c>
      <c r="D46" s="111">
        <v>50</v>
      </c>
      <c r="E46" s="111">
        <v>0</v>
      </c>
      <c r="F46" s="111">
        <v>0</v>
      </c>
      <c r="G46" s="111">
        <v>50</v>
      </c>
      <c r="H46" s="111">
        <v>0</v>
      </c>
      <c r="I46" s="111">
        <v>0</v>
      </c>
      <c r="J46" s="111">
        <v>50</v>
      </c>
      <c r="K46" s="111">
        <v>0</v>
      </c>
      <c r="L46" s="111">
        <v>50</v>
      </c>
      <c r="M46" s="111">
        <v>0</v>
      </c>
      <c r="N46" s="111">
        <v>0</v>
      </c>
      <c r="O46" s="111">
        <v>50</v>
      </c>
      <c r="P46" s="111">
        <v>250</v>
      </c>
    </row>
    <row r="47" spans="1:16" outlineLevel="1">
      <c r="A47" s="68"/>
      <c r="B47" s="56" t="s">
        <v>86</v>
      </c>
      <c r="D47" s="111">
        <v>0</v>
      </c>
      <c r="E47" s="111">
        <v>0</v>
      </c>
      <c r="F47" s="111">
        <v>0</v>
      </c>
      <c r="G47" s="111">
        <v>1500</v>
      </c>
      <c r="H47" s="111">
        <v>0</v>
      </c>
      <c r="I47" s="111">
        <v>0</v>
      </c>
      <c r="J47" s="111">
        <v>0</v>
      </c>
      <c r="K47" s="111">
        <v>0</v>
      </c>
      <c r="L47" s="111">
        <v>2500</v>
      </c>
      <c r="M47" s="111">
        <v>0</v>
      </c>
      <c r="N47" s="111">
        <v>0</v>
      </c>
      <c r="O47" s="111">
        <v>0</v>
      </c>
      <c r="P47" s="111">
        <v>4000</v>
      </c>
    </row>
    <row r="48" spans="1:16" outlineLevel="1">
      <c r="A48" s="68"/>
      <c r="B48" s="56" t="s">
        <v>77</v>
      </c>
      <c r="D48" s="111">
        <v>833</v>
      </c>
      <c r="E48" s="111">
        <v>833</v>
      </c>
      <c r="F48" s="111">
        <v>833</v>
      </c>
      <c r="G48" s="111">
        <v>833</v>
      </c>
      <c r="H48" s="111">
        <v>833</v>
      </c>
      <c r="I48" s="111">
        <v>833</v>
      </c>
      <c r="J48" s="111">
        <v>833</v>
      </c>
      <c r="K48" s="111">
        <v>833</v>
      </c>
      <c r="L48" s="111">
        <v>833</v>
      </c>
      <c r="M48" s="111">
        <v>833</v>
      </c>
      <c r="N48" s="111">
        <v>833</v>
      </c>
      <c r="O48" s="111">
        <v>837</v>
      </c>
      <c r="P48" s="111">
        <v>10000</v>
      </c>
    </row>
    <row r="49" spans="1:16" outlineLevel="1">
      <c r="A49" s="68"/>
      <c r="B49" s="56" t="s">
        <v>87</v>
      </c>
      <c r="D49" s="111">
        <v>0</v>
      </c>
      <c r="E49" s="111">
        <v>0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111">
        <v>0</v>
      </c>
      <c r="M49" s="111">
        <v>0</v>
      </c>
      <c r="N49" s="111">
        <v>0</v>
      </c>
      <c r="O49" s="111">
        <v>0</v>
      </c>
      <c r="P49" s="111">
        <v>0</v>
      </c>
    </row>
    <row r="50" spans="1:16" outlineLevel="1">
      <c r="A50" s="68"/>
      <c r="B50" s="56" t="s">
        <v>79</v>
      </c>
      <c r="D50" s="111">
        <v>0</v>
      </c>
      <c r="E50" s="111">
        <v>0</v>
      </c>
      <c r="F50" s="111">
        <v>0</v>
      </c>
      <c r="G50" s="111">
        <v>0</v>
      </c>
      <c r="H50" s="111">
        <v>0</v>
      </c>
      <c r="I50" s="111">
        <v>0</v>
      </c>
      <c r="J50" s="111">
        <v>0</v>
      </c>
      <c r="K50" s="111">
        <v>0</v>
      </c>
      <c r="L50" s="111">
        <v>0</v>
      </c>
      <c r="M50" s="111">
        <v>0</v>
      </c>
      <c r="N50" s="111">
        <v>0</v>
      </c>
      <c r="O50" s="111">
        <v>0</v>
      </c>
      <c r="P50" s="111">
        <v>0</v>
      </c>
    </row>
    <row r="51" spans="1:16" outlineLevel="1">
      <c r="A51" s="68"/>
      <c r="B51" s="56" t="s">
        <v>88</v>
      </c>
      <c r="D51" s="111">
        <v>0</v>
      </c>
      <c r="E51" s="111">
        <v>0</v>
      </c>
      <c r="F51" s="111">
        <v>0</v>
      </c>
      <c r="G51" s="111">
        <v>0</v>
      </c>
      <c r="H51" s="111">
        <v>0</v>
      </c>
      <c r="I51" s="111">
        <v>0</v>
      </c>
      <c r="J51" s="111">
        <v>0</v>
      </c>
      <c r="K51" s="111">
        <v>0</v>
      </c>
      <c r="L51" s="111">
        <v>0</v>
      </c>
      <c r="M51" s="111">
        <v>0</v>
      </c>
      <c r="N51" s="111">
        <v>0</v>
      </c>
      <c r="O51" s="111">
        <v>0</v>
      </c>
      <c r="P51" s="111">
        <v>0</v>
      </c>
    </row>
    <row r="52" spans="1:16" outlineLevel="1">
      <c r="A52" s="68"/>
      <c r="B52" s="56" t="s">
        <v>89</v>
      </c>
      <c r="D52" s="111">
        <v>0</v>
      </c>
      <c r="E52" s="111">
        <v>0</v>
      </c>
      <c r="F52" s="111">
        <v>0</v>
      </c>
      <c r="G52" s="111">
        <v>0</v>
      </c>
      <c r="H52" s="111">
        <v>0</v>
      </c>
      <c r="I52" s="111">
        <v>0</v>
      </c>
      <c r="J52" s="111">
        <v>0</v>
      </c>
      <c r="K52" s="111">
        <v>0</v>
      </c>
      <c r="L52" s="111">
        <v>0</v>
      </c>
      <c r="M52" s="111">
        <v>0</v>
      </c>
      <c r="N52" s="111">
        <v>0</v>
      </c>
      <c r="O52" s="111">
        <v>0</v>
      </c>
      <c r="P52" s="111">
        <v>0</v>
      </c>
    </row>
    <row r="53" spans="1:16" outlineLevel="1">
      <c r="A53" s="68"/>
      <c r="B53" s="56" t="s">
        <v>47</v>
      </c>
      <c r="D53" s="111">
        <v>0</v>
      </c>
      <c r="E53" s="111">
        <v>0</v>
      </c>
      <c r="F53" s="111">
        <v>0</v>
      </c>
      <c r="G53" s="111">
        <v>0</v>
      </c>
      <c r="H53" s="111">
        <v>0</v>
      </c>
      <c r="I53" s="111">
        <v>0</v>
      </c>
      <c r="J53" s="111">
        <v>0</v>
      </c>
      <c r="K53" s="111">
        <v>0</v>
      </c>
      <c r="L53" s="111">
        <v>0</v>
      </c>
      <c r="M53" s="111">
        <v>0</v>
      </c>
      <c r="N53" s="111">
        <v>0</v>
      </c>
      <c r="O53" s="111">
        <v>0</v>
      </c>
      <c r="P53" s="111">
        <v>0</v>
      </c>
    </row>
    <row r="54" spans="1:16" outlineLevel="1">
      <c r="A54" s="68"/>
      <c r="B54" s="56" t="s">
        <v>90</v>
      </c>
      <c r="D54" s="111">
        <v>100</v>
      </c>
      <c r="E54" s="111">
        <v>100</v>
      </c>
      <c r="F54" s="111">
        <v>100</v>
      </c>
      <c r="G54" s="111">
        <v>100</v>
      </c>
      <c r="H54" s="111">
        <v>100</v>
      </c>
      <c r="I54" s="111">
        <v>100</v>
      </c>
      <c r="J54" s="111">
        <v>100</v>
      </c>
      <c r="K54" s="111">
        <v>300</v>
      </c>
      <c r="L54" s="111">
        <v>200</v>
      </c>
      <c r="M54" s="111">
        <v>100</v>
      </c>
      <c r="N54" s="111">
        <v>100</v>
      </c>
      <c r="O54" s="111">
        <v>100</v>
      </c>
      <c r="P54" s="111">
        <v>1500</v>
      </c>
    </row>
    <row r="55" spans="1:16" outlineLevel="1">
      <c r="A55" s="68"/>
      <c r="B55" s="56" t="s">
        <v>141</v>
      </c>
      <c r="D55" s="111">
        <v>1250</v>
      </c>
      <c r="E55" s="111">
        <v>0</v>
      </c>
      <c r="F55" s="111">
        <v>500</v>
      </c>
      <c r="G55" s="111">
        <v>0</v>
      </c>
      <c r="H55" s="111">
        <v>1100</v>
      </c>
      <c r="I55" s="111">
        <v>0</v>
      </c>
      <c r="J55" s="111">
        <v>0</v>
      </c>
      <c r="K55" s="111">
        <v>0</v>
      </c>
      <c r="L55" s="111">
        <v>1100</v>
      </c>
      <c r="M55" s="111">
        <v>600</v>
      </c>
      <c r="N55" s="111">
        <v>600</v>
      </c>
      <c r="O55" s="111">
        <v>500</v>
      </c>
      <c r="P55" s="111">
        <v>5650</v>
      </c>
    </row>
    <row r="56" spans="1:16" outlineLevel="1">
      <c r="A56" s="68"/>
      <c r="B56" s="56" t="s">
        <v>83</v>
      </c>
      <c r="D56" s="111">
        <v>37500</v>
      </c>
      <c r="E56" s="111">
        <v>0</v>
      </c>
      <c r="F56" s="111">
        <v>0</v>
      </c>
      <c r="G56" s="111">
        <v>0</v>
      </c>
      <c r="H56" s="111">
        <v>28100</v>
      </c>
      <c r="I56" s="111">
        <v>0</v>
      </c>
      <c r="J56" s="111">
        <v>0</v>
      </c>
      <c r="K56" s="111">
        <v>37500</v>
      </c>
      <c r="L56" s="111">
        <v>0</v>
      </c>
      <c r="M56" s="111">
        <v>0</v>
      </c>
      <c r="N56" s="111">
        <v>0</v>
      </c>
      <c r="O56" s="111">
        <v>0</v>
      </c>
      <c r="P56" s="111">
        <v>103100</v>
      </c>
    </row>
    <row r="57" spans="1:16" outlineLevel="1">
      <c r="A57" s="68"/>
      <c r="B57" s="56" t="s">
        <v>84</v>
      </c>
      <c r="D57" s="111">
        <v>2500</v>
      </c>
      <c r="E57" s="111">
        <v>0</v>
      </c>
      <c r="F57" s="111">
        <v>6000</v>
      </c>
      <c r="G57" s="111">
        <v>0</v>
      </c>
      <c r="H57" s="111">
        <v>10500</v>
      </c>
      <c r="I57" s="111">
        <v>6000</v>
      </c>
      <c r="J57" s="111">
        <v>0</v>
      </c>
      <c r="K57" s="111">
        <v>0</v>
      </c>
      <c r="L57" s="111">
        <v>0</v>
      </c>
      <c r="M57" s="111">
        <v>8500</v>
      </c>
      <c r="N57" s="111">
        <v>0</v>
      </c>
      <c r="O57" s="111">
        <v>6000</v>
      </c>
      <c r="P57" s="111">
        <v>39500</v>
      </c>
    </row>
    <row r="58" spans="1:16" outlineLevel="1">
      <c r="A58" s="68"/>
      <c r="B58" s="56" t="s">
        <v>142</v>
      </c>
      <c r="D58" s="111">
        <v>21</v>
      </c>
      <c r="E58" s="111">
        <v>371</v>
      </c>
      <c r="F58" s="111">
        <v>421</v>
      </c>
      <c r="G58" s="111">
        <v>21</v>
      </c>
      <c r="H58" s="111">
        <v>21</v>
      </c>
      <c r="I58" s="111">
        <v>771</v>
      </c>
      <c r="J58" s="111">
        <v>21</v>
      </c>
      <c r="K58" s="111">
        <v>21</v>
      </c>
      <c r="L58" s="111">
        <v>21</v>
      </c>
      <c r="M58" s="111">
        <v>771</v>
      </c>
      <c r="N58" s="111">
        <v>21</v>
      </c>
      <c r="O58" s="111">
        <v>19</v>
      </c>
      <c r="P58" s="111">
        <v>2500</v>
      </c>
    </row>
    <row r="59" spans="1:16" outlineLevel="1">
      <c r="A59" s="68"/>
      <c r="B59" s="56" t="s">
        <v>118</v>
      </c>
      <c r="D59" s="111">
        <v>0</v>
      </c>
      <c r="E59" s="111">
        <v>0</v>
      </c>
      <c r="F59" s="111">
        <v>0</v>
      </c>
      <c r="G59" s="111">
        <v>0</v>
      </c>
      <c r="H59" s="111">
        <v>0</v>
      </c>
      <c r="I59" s="111">
        <v>0</v>
      </c>
      <c r="J59" s="111">
        <v>0</v>
      </c>
      <c r="K59" s="111">
        <v>0</v>
      </c>
      <c r="L59" s="111">
        <v>0</v>
      </c>
      <c r="M59" s="111">
        <v>0</v>
      </c>
      <c r="N59" s="111">
        <v>0</v>
      </c>
      <c r="O59" s="111">
        <v>0</v>
      </c>
      <c r="P59" s="111">
        <v>0</v>
      </c>
    </row>
    <row r="60" spans="1:16" outlineLevel="1">
      <c r="A60" s="68"/>
      <c r="B60" s="56" t="s">
        <v>119</v>
      </c>
      <c r="D60" s="111">
        <v>30</v>
      </c>
      <c r="E60" s="111">
        <v>30</v>
      </c>
      <c r="F60" s="111">
        <v>30</v>
      </c>
      <c r="G60" s="111">
        <v>30</v>
      </c>
      <c r="H60" s="111">
        <v>30</v>
      </c>
      <c r="I60" s="111">
        <v>30</v>
      </c>
      <c r="J60" s="111">
        <v>30</v>
      </c>
      <c r="K60" s="111">
        <v>30</v>
      </c>
      <c r="L60" s="111">
        <v>30</v>
      </c>
      <c r="M60" s="111">
        <v>30</v>
      </c>
      <c r="N60" s="111">
        <v>30</v>
      </c>
      <c r="O60" s="111">
        <v>30</v>
      </c>
      <c r="P60" s="111">
        <v>360</v>
      </c>
    </row>
    <row r="61" spans="1:16" outlineLevel="1">
      <c r="A61" s="68"/>
      <c r="B61" s="56" t="s">
        <v>120</v>
      </c>
      <c r="D61" s="111">
        <v>150</v>
      </c>
      <c r="E61" s="111">
        <v>150</v>
      </c>
      <c r="F61" s="111">
        <v>150</v>
      </c>
      <c r="G61" s="111">
        <v>200</v>
      </c>
      <c r="H61" s="111">
        <v>150</v>
      </c>
      <c r="I61" s="111">
        <v>200</v>
      </c>
      <c r="J61" s="111">
        <v>150</v>
      </c>
      <c r="K61" s="111">
        <v>150</v>
      </c>
      <c r="L61" s="111">
        <v>150</v>
      </c>
      <c r="M61" s="111">
        <v>150</v>
      </c>
      <c r="N61" s="111">
        <v>150</v>
      </c>
      <c r="O61" s="111">
        <v>150</v>
      </c>
      <c r="P61" s="111">
        <v>1900</v>
      </c>
    </row>
    <row r="62" spans="1:16" outlineLevel="1">
      <c r="A62" s="68"/>
      <c r="B62" s="56" t="s">
        <v>25</v>
      </c>
      <c r="D62" s="111">
        <v>0</v>
      </c>
      <c r="E62" s="111">
        <v>0</v>
      </c>
      <c r="F62" s="111">
        <v>0</v>
      </c>
      <c r="G62" s="111">
        <v>25</v>
      </c>
      <c r="H62" s="111">
        <v>0</v>
      </c>
      <c r="I62" s="111">
        <v>0</v>
      </c>
      <c r="J62" s="111">
        <v>0</v>
      </c>
      <c r="K62" s="111">
        <v>25</v>
      </c>
      <c r="L62" s="111">
        <v>0</v>
      </c>
      <c r="M62" s="111">
        <v>0</v>
      </c>
      <c r="N62" s="111">
        <v>0</v>
      </c>
      <c r="O62" s="111">
        <v>25</v>
      </c>
      <c r="P62" s="111">
        <v>75</v>
      </c>
    </row>
    <row r="63" spans="1:16" outlineLevel="1">
      <c r="A63" s="68"/>
      <c r="B63" s="56" t="s">
        <v>128</v>
      </c>
      <c r="D63" s="111">
        <v>0</v>
      </c>
      <c r="E63" s="111">
        <v>0</v>
      </c>
      <c r="F63" s="111">
        <v>0</v>
      </c>
      <c r="G63" s="111">
        <v>0</v>
      </c>
      <c r="H63" s="111">
        <v>0</v>
      </c>
      <c r="I63" s="111">
        <v>0</v>
      </c>
      <c r="J63" s="111">
        <v>0</v>
      </c>
      <c r="K63" s="111">
        <v>0</v>
      </c>
      <c r="L63" s="111">
        <v>0</v>
      </c>
      <c r="M63" s="111">
        <v>0</v>
      </c>
      <c r="N63" s="111">
        <v>0</v>
      </c>
      <c r="O63" s="111">
        <v>0</v>
      </c>
      <c r="P63" s="111">
        <v>0</v>
      </c>
    </row>
    <row r="64" spans="1:16" outlineLevel="1">
      <c r="A64" s="68"/>
      <c r="B64" s="56" t="s">
        <v>111</v>
      </c>
      <c r="D64" s="111">
        <v>0</v>
      </c>
      <c r="E64" s="111">
        <v>0</v>
      </c>
      <c r="F64" s="111">
        <v>0</v>
      </c>
      <c r="G64" s="111">
        <v>0</v>
      </c>
      <c r="H64" s="111">
        <v>0</v>
      </c>
      <c r="I64" s="111">
        <v>0</v>
      </c>
      <c r="J64" s="111">
        <v>0</v>
      </c>
      <c r="K64" s="111">
        <v>0</v>
      </c>
      <c r="L64" s="111">
        <v>0</v>
      </c>
      <c r="M64" s="111">
        <v>0</v>
      </c>
      <c r="N64" s="111">
        <v>0</v>
      </c>
      <c r="O64" s="111">
        <v>0</v>
      </c>
      <c r="P64" s="111">
        <v>0</v>
      </c>
    </row>
    <row r="65" spans="1:16" outlineLevel="1">
      <c r="A65" s="68"/>
      <c r="B65" s="56" t="s">
        <v>112</v>
      </c>
      <c r="D65" s="111">
        <v>0</v>
      </c>
      <c r="E65" s="111">
        <v>300</v>
      </c>
      <c r="F65" s="111">
        <v>300</v>
      </c>
      <c r="G65" s="111">
        <v>60</v>
      </c>
      <c r="H65" s="111">
        <v>0</v>
      </c>
      <c r="I65" s="111">
        <v>60</v>
      </c>
      <c r="J65" s="111">
        <v>0</v>
      </c>
      <c r="K65" s="111">
        <v>0</v>
      </c>
      <c r="L65" s="111">
        <v>60</v>
      </c>
      <c r="M65" s="111">
        <v>0</v>
      </c>
      <c r="N65" s="111">
        <v>0</v>
      </c>
      <c r="O65" s="111">
        <v>0</v>
      </c>
      <c r="P65" s="111">
        <v>780</v>
      </c>
    </row>
    <row r="66" spans="1:16" outlineLevel="1">
      <c r="A66" s="68"/>
      <c r="B66" s="56" t="s">
        <v>113</v>
      </c>
      <c r="D66" s="111">
        <v>9250</v>
      </c>
      <c r="E66" s="111">
        <v>8000</v>
      </c>
      <c r="F66" s="111">
        <v>19250</v>
      </c>
      <c r="G66" s="111">
        <v>33000</v>
      </c>
      <c r="H66" s="111">
        <v>13750</v>
      </c>
      <c r="I66" s="111">
        <v>8500</v>
      </c>
      <c r="J66" s="111">
        <v>8750</v>
      </c>
      <c r="K66" s="111">
        <v>14000</v>
      </c>
      <c r="L66" s="111">
        <v>24250</v>
      </c>
      <c r="M66" s="111">
        <v>11500</v>
      </c>
      <c r="N66" s="111">
        <v>8250</v>
      </c>
      <c r="O66" s="111">
        <v>3000</v>
      </c>
      <c r="P66" s="111">
        <v>161500</v>
      </c>
    </row>
    <row r="67" spans="1:16" outlineLevel="1">
      <c r="A67" s="68"/>
      <c r="B67" s="56" t="s">
        <v>143</v>
      </c>
      <c r="D67" s="111">
        <v>1000</v>
      </c>
      <c r="E67" s="111">
        <v>1000</v>
      </c>
      <c r="F67" s="111">
        <v>500</v>
      </c>
      <c r="G67" s="111">
        <v>1000</v>
      </c>
      <c r="H67" s="111">
        <v>1000</v>
      </c>
      <c r="I67" s="111">
        <v>1000</v>
      </c>
      <c r="J67" s="111">
        <v>2000</v>
      </c>
      <c r="K67" s="111">
        <v>2000</v>
      </c>
      <c r="L67" s="111">
        <v>2000</v>
      </c>
      <c r="M67" s="111">
        <v>1000</v>
      </c>
      <c r="N67" s="111">
        <v>1000</v>
      </c>
      <c r="O67" s="111">
        <v>1000</v>
      </c>
      <c r="P67" s="111">
        <v>14500</v>
      </c>
    </row>
    <row r="68" spans="1:16" outlineLevel="1">
      <c r="A68" s="68"/>
      <c r="B68" s="56" t="s">
        <v>26</v>
      </c>
      <c r="D68" s="111">
        <v>2950</v>
      </c>
      <c r="E68" s="111">
        <v>3400</v>
      </c>
      <c r="F68" s="111">
        <v>2900</v>
      </c>
      <c r="G68" s="111">
        <v>3400</v>
      </c>
      <c r="H68" s="111">
        <v>2950</v>
      </c>
      <c r="I68" s="111">
        <v>3400</v>
      </c>
      <c r="J68" s="111">
        <v>2900</v>
      </c>
      <c r="K68" s="111">
        <v>3400</v>
      </c>
      <c r="L68" s="111">
        <v>2900</v>
      </c>
      <c r="M68" s="111">
        <v>3400</v>
      </c>
      <c r="N68" s="111">
        <v>2900</v>
      </c>
      <c r="O68" s="111">
        <v>3400</v>
      </c>
      <c r="P68" s="111">
        <v>37900</v>
      </c>
    </row>
    <row r="69" spans="1:16" outlineLevel="1">
      <c r="A69" s="68"/>
      <c r="B69" s="56" t="s">
        <v>240</v>
      </c>
      <c r="D69" s="111">
        <v>0</v>
      </c>
      <c r="E69" s="111">
        <v>0</v>
      </c>
      <c r="F69" s="111">
        <v>0</v>
      </c>
      <c r="G69" s="111">
        <v>0</v>
      </c>
      <c r="H69" s="111">
        <v>0</v>
      </c>
      <c r="I69" s="111">
        <v>0</v>
      </c>
      <c r="J69" s="111">
        <v>0</v>
      </c>
      <c r="K69" s="111">
        <v>0</v>
      </c>
      <c r="L69" s="111">
        <v>0</v>
      </c>
      <c r="M69" s="111">
        <v>0</v>
      </c>
      <c r="N69" s="111">
        <v>0</v>
      </c>
      <c r="O69" s="111">
        <v>0</v>
      </c>
      <c r="P69" s="111">
        <v>0</v>
      </c>
    </row>
    <row r="70" spans="1:16" outlineLevel="1">
      <c r="A70" s="68"/>
      <c r="B70" s="56" t="s">
        <v>179</v>
      </c>
      <c r="D70" s="111">
        <v>0</v>
      </c>
      <c r="E70" s="111">
        <v>0</v>
      </c>
      <c r="F70" s="111">
        <v>0</v>
      </c>
      <c r="G70" s="111">
        <v>0</v>
      </c>
      <c r="H70" s="111">
        <v>0</v>
      </c>
      <c r="I70" s="111">
        <v>0</v>
      </c>
      <c r="J70" s="111">
        <v>0</v>
      </c>
      <c r="K70" s="111">
        <v>0</v>
      </c>
      <c r="L70" s="111">
        <v>0</v>
      </c>
      <c r="M70" s="111">
        <v>0</v>
      </c>
      <c r="N70" s="111">
        <v>0</v>
      </c>
      <c r="O70" s="111">
        <v>0</v>
      </c>
      <c r="P70" s="111">
        <v>0</v>
      </c>
    </row>
    <row r="71" spans="1:16" outlineLevel="1">
      <c r="A71" s="68"/>
      <c r="B71" s="56" t="s">
        <v>114</v>
      </c>
      <c r="D71" s="111">
        <v>5000</v>
      </c>
      <c r="E71" s="111">
        <v>5000</v>
      </c>
      <c r="F71" s="111">
        <v>5000</v>
      </c>
      <c r="G71" s="111">
        <v>5000</v>
      </c>
      <c r="H71" s="111">
        <v>5000</v>
      </c>
      <c r="I71" s="111">
        <v>5000</v>
      </c>
      <c r="J71" s="111">
        <v>0</v>
      </c>
      <c r="K71" s="111">
        <v>0</v>
      </c>
      <c r="L71" s="111">
        <v>0</v>
      </c>
      <c r="M71" s="111">
        <v>0</v>
      </c>
      <c r="N71" s="111">
        <v>0</v>
      </c>
      <c r="O71" s="111">
        <v>0</v>
      </c>
      <c r="P71" s="111">
        <v>30000</v>
      </c>
    </row>
    <row r="72" spans="1:16" outlineLevel="1">
      <c r="A72" s="68"/>
      <c r="B72" s="56" t="s">
        <v>115</v>
      </c>
      <c r="D72" s="111">
        <v>0</v>
      </c>
      <c r="E72" s="111">
        <v>0</v>
      </c>
      <c r="F72" s="111">
        <v>0</v>
      </c>
      <c r="G72" s="111">
        <v>0</v>
      </c>
      <c r="H72" s="111">
        <v>0</v>
      </c>
      <c r="I72" s="111">
        <v>0</v>
      </c>
      <c r="J72" s="111">
        <v>0</v>
      </c>
      <c r="K72" s="111">
        <v>0</v>
      </c>
      <c r="L72" s="111">
        <v>0</v>
      </c>
      <c r="M72" s="111">
        <v>0</v>
      </c>
      <c r="N72" s="111">
        <v>0</v>
      </c>
      <c r="O72" s="111">
        <v>0</v>
      </c>
      <c r="P72" s="111">
        <v>0</v>
      </c>
    </row>
    <row r="73" spans="1:16" outlineLevel="1">
      <c r="A73" s="68"/>
      <c r="B73" s="56" t="s">
        <v>116</v>
      </c>
      <c r="D73" s="111">
        <v>700</v>
      </c>
      <c r="E73" s="111">
        <v>700</v>
      </c>
      <c r="F73" s="111">
        <v>700</v>
      </c>
      <c r="G73" s="111">
        <v>700</v>
      </c>
      <c r="H73" s="111">
        <v>700</v>
      </c>
      <c r="I73" s="111">
        <v>700</v>
      </c>
      <c r="J73" s="111">
        <v>300</v>
      </c>
      <c r="K73" s="111">
        <v>700</v>
      </c>
      <c r="L73" s="111">
        <v>300</v>
      </c>
      <c r="M73" s="111">
        <v>700</v>
      </c>
      <c r="N73" s="111">
        <v>300</v>
      </c>
      <c r="O73" s="111">
        <v>700</v>
      </c>
      <c r="P73" s="111">
        <v>7200</v>
      </c>
    </row>
    <row r="74" spans="1:16" outlineLevel="1">
      <c r="A74" s="68"/>
      <c r="B74" s="56" t="s">
        <v>103</v>
      </c>
      <c r="D74" s="111">
        <v>305</v>
      </c>
      <c r="E74" s="111">
        <v>230</v>
      </c>
      <c r="F74" s="111">
        <v>180</v>
      </c>
      <c r="G74" s="111">
        <v>355</v>
      </c>
      <c r="H74" s="111">
        <v>680</v>
      </c>
      <c r="I74" s="111">
        <v>580</v>
      </c>
      <c r="J74" s="111">
        <v>180</v>
      </c>
      <c r="K74" s="111">
        <v>305</v>
      </c>
      <c r="L74" s="111">
        <v>180</v>
      </c>
      <c r="M74" s="111">
        <v>305</v>
      </c>
      <c r="N74" s="111">
        <v>380</v>
      </c>
      <c r="O74" s="111">
        <v>180</v>
      </c>
      <c r="P74" s="111">
        <v>3860</v>
      </c>
    </row>
    <row r="75" spans="1:16" outlineLevel="1">
      <c r="A75" s="68"/>
      <c r="B75" s="56" t="s">
        <v>104</v>
      </c>
      <c r="D75" s="111">
        <v>1075</v>
      </c>
      <c r="E75" s="111">
        <v>325</v>
      </c>
      <c r="F75" s="111">
        <v>325</v>
      </c>
      <c r="G75" s="111">
        <v>1075</v>
      </c>
      <c r="H75" s="111">
        <v>1075</v>
      </c>
      <c r="I75" s="111">
        <v>325</v>
      </c>
      <c r="J75" s="111">
        <v>325</v>
      </c>
      <c r="K75" s="111">
        <v>1075</v>
      </c>
      <c r="L75" s="111">
        <v>325</v>
      </c>
      <c r="M75" s="111">
        <v>325</v>
      </c>
      <c r="N75" s="111">
        <v>1075</v>
      </c>
      <c r="O75" s="111">
        <v>325</v>
      </c>
      <c r="P75" s="111">
        <v>7650</v>
      </c>
    </row>
    <row r="76" spans="1:16" outlineLevel="1">
      <c r="A76" s="68"/>
      <c r="B76" s="56" t="s">
        <v>144</v>
      </c>
      <c r="D76" s="111">
        <v>250</v>
      </c>
      <c r="E76" s="111">
        <v>1875</v>
      </c>
      <c r="F76" s="111">
        <v>750</v>
      </c>
      <c r="G76" s="111">
        <v>3575</v>
      </c>
      <c r="H76" s="111">
        <v>2250</v>
      </c>
      <c r="I76" s="111">
        <v>2250</v>
      </c>
      <c r="J76" s="111">
        <v>4450</v>
      </c>
      <c r="K76" s="111">
        <v>2875</v>
      </c>
      <c r="L76" s="111">
        <v>2250</v>
      </c>
      <c r="M76" s="111">
        <v>750</v>
      </c>
      <c r="N76" s="111">
        <v>2450</v>
      </c>
      <c r="O76" s="111">
        <v>375</v>
      </c>
      <c r="P76" s="111">
        <v>24100</v>
      </c>
    </row>
    <row r="77" spans="1:16" outlineLevel="1">
      <c r="A77" s="68"/>
      <c r="B77" s="56" t="s">
        <v>102</v>
      </c>
      <c r="D77" s="111">
        <v>200</v>
      </c>
      <c r="E77" s="111">
        <v>200</v>
      </c>
      <c r="F77" s="111">
        <v>200</v>
      </c>
      <c r="G77" s="111">
        <v>200</v>
      </c>
      <c r="H77" s="111">
        <v>200</v>
      </c>
      <c r="I77" s="111">
        <v>200</v>
      </c>
      <c r="J77" s="111">
        <v>200</v>
      </c>
      <c r="K77" s="111">
        <v>200</v>
      </c>
      <c r="L77" s="111">
        <v>200</v>
      </c>
      <c r="M77" s="111">
        <v>200</v>
      </c>
      <c r="N77" s="111">
        <v>200</v>
      </c>
      <c r="O77" s="111">
        <v>200</v>
      </c>
      <c r="P77" s="111">
        <v>2400</v>
      </c>
    </row>
    <row r="78" spans="1:16" outlineLevel="1">
      <c r="A78" s="68"/>
      <c r="B78" s="56" t="s">
        <v>117</v>
      </c>
      <c r="D78" s="111">
        <v>0</v>
      </c>
      <c r="E78" s="111">
        <v>0</v>
      </c>
      <c r="F78" s="111">
        <v>0</v>
      </c>
      <c r="G78" s="111">
        <v>0</v>
      </c>
      <c r="H78" s="111">
        <v>0</v>
      </c>
      <c r="I78" s="111">
        <v>0</v>
      </c>
      <c r="J78" s="111">
        <v>0</v>
      </c>
      <c r="K78" s="111">
        <v>0</v>
      </c>
      <c r="L78" s="111">
        <v>0</v>
      </c>
      <c r="M78" s="111">
        <v>0</v>
      </c>
      <c r="N78" s="111">
        <v>0</v>
      </c>
      <c r="O78" s="111">
        <v>0</v>
      </c>
      <c r="P78" s="111">
        <v>0</v>
      </c>
    </row>
    <row r="79" spans="1:16" outlineLevel="1">
      <c r="A79" s="68"/>
      <c r="B79" s="56" t="s">
        <v>40</v>
      </c>
      <c r="D79" s="111">
        <v>400</v>
      </c>
      <c r="E79" s="111">
        <v>400</v>
      </c>
      <c r="F79" s="111">
        <v>400</v>
      </c>
      <c r="G79" s="111">
        <v>400</v>
      </c>
      <c r="H79" s="111">
        <v>400</v>
      </c>
      <c r="I79" s="111">
        <v>400</v>
      </c>
      <c r="J79" s="111">
        <v>400</v>
      </c>
      <c r="K79" s="111">
        <v>400</v>
      </c>
      <c r="L79" s="111">
        <v>400</v>
      </c>
      <c r="M79" s="111">
        <v>400</v>
      </c>
      <c r="N79" s="111">
        <v>400</v>
      </c>
      <c r="O79" s="111">
        <v>400</v>
      </c>
      <c r="P79" s="111">
        <v>4800</v>
      </c>
    </row>
    <row r="80" spans="1:16" outlineLevel="1">
      <c r="A80" s="68"/>
      <c r="B80" s="56" t="s">
        <v>41</v>
      </c>
      <c r="D80" s="111">
        <v>825</v>
      </c>
      <c r="E80" s="111">
        <v>825</v>
      </c>
      <c r="F80" s="111">
        <v>825</v>
      </c>
      <c r="G80" s="111">
        <v>825</v>
      </c>
      <c r="H80" s="111">
        <v>825</v>
      </c>
      <c r="I80" s="111">
        <v>825</v>
      </c>
      <c r="J80" s="111">
        <v>325</v>
      </c>
      <c r="K80" s="111">
        <v>325</v>
      </c>
      <c r="L80" s="111">
        <v>325</v>
      </c>
      <c r="M80" s="111">
        <v>325</v>
      </c>
      <c r="N80" s="111">
        <v>325</v>
      </c>
      <c r="O80" s="111">
        <v>325</v>
      </c>
      <c r="P80" s="111">
        <v>6900</v>
      </c>
    </row>
    <row r="81" spans="1:16" outlineLevel="1">
      <c r="A81" s="68"/>
      <c r="B81" s="56" t="s">
        <v>42</v>
      </c>
      <c r="D81" s="111">
        <v>15</v>
      </c>
      <c r="E81" s="111">
        <v>15</v>
      </c>
      <c r="F81" s="111">
        <v>15</v>
      </c>
      <c r="G81" s="111">
        <v>15</v>
      </c>
      <c r="H81" s="111">
        <v>15</v>
      </c>
      <c r="I81" s="111">
        <v>15</v>
      </c>
      <c r="J81" s="111">
        <v>15</v>
      </c>
      <c r="K81" s="111">
        <v>15</v>
      </c>
      <c r="L81" s="111">
        <v>15</v>
      </c>
      <c r="M81" s="111">
        <v>15</v>
      </c>
      <c r="N81" s="111">
        <v>15</v>
      </c>
      <c r="O81" s="111">
        <v>15</v>
      </c>
      <c r="P81" s="111">
        <v>180</v>
      </c>
    </row>
    <row r="82" spans="1:16" outlineLevel="1">
      <c r="A82" s="68"/>
      <c r="B82" s="56" t="s">
        <v>220</v>
      </c>
      <c r="D82" s="111">
        <v>19000</v>
      </c>
      <c r="E82" s="111">
        <v>19000</v>
      </c>
      <c r="F82" s="111">
        <v>19000</v>
      </c>
      <c r="G82" s="111">
        <v>19000</v>
      </c>
      <c r="H82" s="111">
        <v>0</v>
      </c>
      <c r="I82" s="111">
        <v>0</v>
      </c>
      <c r="J82" s="111">
        <v>0</v>
      </c>
      <c r="K82" s="111">
        <v>0</v>
      </c>
      <c r="L82" s="111">
        <v>0</v>
      </c>
      <c r="M82" s="111">
        <v>0</v>
      </c>
      <c r="N82" s="111">
        <v>0</v>
      </c>
      <c r="O82" s="111">
        <v>0</v>
      </c>
      <c r="P82" s="111">
        <v>76000</v>
      </c>
    </row>
    <row r="83" spans="1:16" outlineLevel="1">
      <c r="A83" s="68"/>
      <c r="B83" s="56" t="s">
        <v>43</v>
      </c>
      <c r="D83" s="111">
        <v>0</v>
      </c>
      <c r="E83" s="111">
        <v>2500</v>
      </c>
      <c r="F83" s="111">
        <v>1600</v>
      </c>
      <c r="G83" s="111">
        <v>0</v>
      </c>
      <c r="H83" s="111">
        <v>0</v>
      </c>
      <c r="I83" s="111">
        <v>0</v>
      </c>
      <c r="J83" s="111">
        <v>0</v>
      </c>
      <c r="K83" s="111">
        <v>1500</v>
      </c>
      <c r="L83" s="111">
        <v>0</v>
      </c>
      <c r="M83" s="111">
        <v>0</v>
      </c>
      <c r="N83" s="111">
        <v>500</v>
      </c>
      <c r="O83" s="111">
        <v>0</v>
      </c>
      <c r="P83" s="111">
        <v>6100</v>
      </c>
    </row>
    <row r="84" spans="1:16" outlineLevel="1">
      <c r="A84" s="68"/>
      <c r="B84" s="56" t="s">
        <v>73</v>
      </c>
      <c r="D84" s="111">
        <v>0</v>
      </c>
      <c r="E84" s="111">
        <v>1450</v>
      </c>
      <c r="F84" s="111">
        <v>0</v>
      </c>
      <c r="G84" s="111">
        <v>0</v>
      </c>
      <c r="H84" s="111">
        <v>0</v>
      </c>
      <c r="I84" s="111">
        <v>1450</v>
      </c>
      <c r="J84" s="111">
        <v>650</v>
      </c>
      <c r="K84" s="111">
        <v>2700</v>
      </c>
      <c r="L84" s="111">
        <v>1450</v>
      </c>
      <c r="M84" s="111">
        <v>0</v>
      </c>
      <c r="N84" s="111">
        <v>850</v>
      </c>
      <c r="O84" s="111">
        <v>0</v>
      </c>
      <c r="P84" s="111">
        <v>8550</v>
      </c>
    </row>
    <row r="85" spans="1:16" outlineLevel="1">
      <c r="A85" s="68"/>
      <c r="B85" s="56" t="s">
        <v>221</v>
      </c>
      <c r="D85" s="111">
        <v>239</v>
      </c>
      <c r="E85" s="111">
        <v>239</v>
      </c>
      <c r="F85" s="111">
        <v>239</v>
      </c>
      <c r="G85" s="111">
        <v>239</v>
      </c>
      <c r="H85" s="111">
        <v>239</v>
      </c>
      <c r="I85" s="111">
        <v>239</v>
      </c>
      <c r="J85" s="111">
        <v>239</v>
      </c>
      <c r="K85" s="111">
        <v>239</v>
      </c>
      <c r="L85" s="111">
        <v>239</v>
      </c>
      <c r="M85" s="111">
        <v>239</v>
      </c>
      <c r="N85" s="111">
        <v>239</v>
      </c>
      <c r="O85" s="111">
        <v>236</v>
      </c>
      <c r="P85" s="111">
        <v>2865</v>
      </c>
    </row>
    <row r="86" spans="1:16" outlineLevel="1">
      <c r="A86" s="68"/>
      <c r="B86" s="56" t="s">
        <v>222</v>
      </c>
      <c r="D86" s="111">
        <v>3890</v>
      </c>
      <c r="E86" s="111">
        <v>3890</v>
      </c>
      <c r="F86" s="111">
        <v>3890</v>
      </c>
      <c r="G86" s="111">
        <v>3890</v>
      </c>
      <c r="H86" s="111">
        <v>3890</v>
      </c>
      <c r="I86" s="111">
        <v>3890</v>
      </c>
      <c r="J86" s="111">
        <v>3890</v>
      </c>
      <c r="K86" s="111">
        <v>3890</v>
      </c>
      <c r="L86" s="111">
        <v>3890</v>
      </c>
      <c r="M86" s="111">
        <v>3890</v>
      </c>
      <c r="N86" s="111">
        <v>3890</v>
      </c>
      <c r="O86" s="111">
        <v>3890</v>
      </c>
      <c r="P86" s="111">
        <v>46680</v>
      </c>
    </row>
    <row r="87" spans="1:16" outlineLevel="1">
      <c r="A87" s="68"/>
      <c r="B87" s="56" t="s">
        <v>223</v>
      </c>
      <c r="D87" s="111">
        <v>50</v>
      </c>
      <c r="E87" s="111">
        <v>50</v>
      </c>
      <c r="F87" s="111">
        <v>50</v>
      </c>
      <c r="G87" s="111">
        <v>50</v>
      </c>
      <c r="H87" s="111">
        <v>50</v>
      </c>
      <c r="I87" s="111">
        <v>50</v>
      </c>
      <c r="J87" s="111">
        <v>50</v>
      </c>
      <c r="K87" s="111">
        <v>50</v>
      </c>
      <c r="L87" s="111">
        <v>50</v>
      </c>
      <c r="M87" s="111">
        <v>50</v>
      </c>
      <c r="N87" s="111">
        <v>50</v>
      </c>
      <c r="O87" s="111">
        <v>50</v>
      </c>
      <c r="P87" s="111">
        <v>600</v>
      </c>
    </row>
    <row r="88" spans="1:16" outlineLevel="1">
      <c r="A88" s="68"/>
      <c r="B88" s="56" t="s">
        <v>44</v>
      </c>
      <c r="D88" s="111">
        <v>1456</v>
      </c>
      <c r="E88" s="111">
        <v>0</v>
      </c>
      <c r="F88" s="111">
        <v>0</v>
      </c>
      <c r="G88" s="111">
        <v>1456</v>
      </c>
      <c r="H88" s="111">
        <v>0</v>
      </c>
      <c r="I88" s="111">
        <v>0</v>
      </c>
      <c r="J88" s="111">
        <v>1456</v>
      </c>
      <c r="K88" s="111">
        <v>0</v>
      </c>
      <c r="L88" s="111">
        <v>0</v>
      </c>
      <c r="M88" s="111">
        <v>1456</v>
      </c>
      <c r="N88" s="111">
        <v>0</v>
      </c>
      <c r="O88" s="111">
        <v>0</v>
      </c>
      <c r="P88" s="111">
        <v>5824</v>
      </c>
    </row>
    <row r="89" spans="1:16">
      <c r="A89" s="112" t="s">
        <v>45</v>
      </c>
      <c r="B89" s="58"/>
      <c r="C89" s="59"/>
      <c r="D89" s="113">
        <v>89439</v>
      </c>
      <c r="E89" s="113">
        <v>51358</v>
      </c>
      <c r="F89" s="113">
        <v>64558</v>
      </c>
      <c r="G89" s="113">
        <v>77599</v>
      </c>
      <c r="H89" s="113">
        <v>80933</v>
      </c>
      <c r="I89" s="113">
        <v>39598</v>
      </c>
      <c r="J89" s="113">
        <v>28314</v>
      </c>
      <c r="K89" s="113">
        <v>88008</v>
      </c>
      <c r="L89" s="113">
        <v>44118</v>
      </c>
      <c r="M89" s="113">
        <v>36014</v>
      </c>
      <c r="N89" s="113">
        <v>32958</v>
      </c>
      <c r="O89" s="113">
        <v>22282</v>
      </c>
      <c r="P89" s="194">
        <v>655179</v>
      </c>
    </row>
    <row r="90" spans="1:16">
      <c r="A90" s="114"/>
      <c r="B90" s="60"/>
      <c r="C90" s="60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</row>
    <row r="91" spans="1:16">
      <c r="A91" s="112" t="s">
        <v>177</v>
      </c>
      <c r="B91" s="58"/>
      <c r="C91" s="59"/>
      <c r="D91" s="113">
        <v>109542.56074760872</v>
      </c>
      <c r="E91" s="113">
        <v>74750.54527903728</v>
      </c>
      <c r="F91" s="113">
        <v>87950.54527903728</v>
      </c>
      <c r="G91" s="113">
        <v>111735.51982894001</v>
      </c>
      <c r="H91" s="113">
        <v>104552.66289124401</v>
      </c>
      <c r="I91" s="113">
        <v>63217.662891244006</v>
      </c>
      <c r="J91" s="113">
        <v>51933.662891244006</v>
      </c>
      <c r="K91" s="113">
        <v>111627.66289124401</v>
      </c>
      <c r="L91" s="113">
        <v>67737.662891244006</v>
      </c>
      <c r="M91" s="113">
        <v>70150.519828940014</v>
      </c>
      <c r="N91" s="113">
        <v>56677.559569644014</v>
      </c>
      <c r="O91" s="113">
        <v>48265.874986121722</v>
      </c>
      <c r="P91" s="194">
        <v>958142.439975549</v>
      </c>
    </row>
    <row r="92" spans="1:16">
      <c r="A92" s="68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3"/>
    </row>
    <row r="93" spans="1:16" outlineLevel="1">
      <c r="A93" s="68" t="s">
        <v>93</v>
      </c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3"/>
    </row>
    <row r="94" spans="1:16" outlineLevel="1">
      <c r="A94" s="68"/>
      <c r="B94" s="56" t="s">
        <v>94</v>
      </c>
      <c r="D94" s="111">
        <v>82400</v>
      </c>
      <c r="E94" s="111">
        <v>0</v>
      </c>
      <c r="F94" s="111">
        <v>3400</v>
      </c>
      <c r="G94" s="111">
        <v>393400</v>
      </c>
      <c r="H94" s="111">
        <v>13735</v>
      </c>
      <c r="I94" s="111">
        <v>143225</v>
      </c>
      <c r="J94" s="111">
        <v>22770.06</v>
      </c>
      <c r="K94" s="111">
        <v>4500</v>
      </c>
      <c r="L94" s="111">
        <v>4500</v>
      </c>
      <c r="M94" s="111">
        <v>0</v>
      </c>
      <c r="N94" s="111">
        <v>0</v>
      </c>
      <c r="O94" s="111">
        <v>12000</v>
      </c>
      <c r="P94" s="111">
        <v>679930.06</v>
      </c>
    </row>
    <row r="95" spans="1:16">
      <c r="A95" s="112" t="s">
        <v>96</v>
      </c>
      <c r="B95" s="58"/>
      <c r="C95" s="59"/>
      <c r="D95" s="113">
        <v>82400</v>
      </c>
      <c r="E95" s="113">
        <v>0</v>
      </c>
      <c r="F95" s="113">
        <v>3400</v>
      </c>
      <c r="G95" s="113">
        <v>393400</v>
      </c>
      <c r="H95" s="113">
        <v>13735</v>
      </c>
      <c r="I95" s="113">
        <v>143225</v>
      </c>
      <c r="J95" s="113">
        <v>22770.06</v>
      </c>
      <c r="K95" s="113">
        <v>4500</v>
      </c>
      <c r="L95" s="113">
        <v>4500</v>
      </c>
      <c r="M95" s="113">
        <v>0</v>
      </c>
      <c r="N95" s="113">
        <v>0</v>
      </c>
      <c r="O95" s="113">
        <v>12000</v>
      </c>
      <c r="P95" s="194">
        <v>679930.06</v>
      </c>
    </row>
    <row r="96" spans="1:16">
      <c r="A96" s="68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3"/>
    </row>
    <row r="97" spans="1:16">
      <c r="A97" s="112" t="s">
        <v>189</v>
      </c>
      <c r="B97" s="61"/>
      <c r="C97" s="62"/>
      <c r="D97" s="113">
        <v>191942.56074760872</v>
      </c>
      <c r="E97" s="113">
        <v>74750.54527903728</v>
      </c>
      <c r="F97" s="113">
        <v>91350.54527903728</v>
      </c>
      <c r="G97" s="113">
        <v>505135.51982894004</v>
      </c>
      <c r="H97" s="113">
        <v>118287.66289124401</v>
      </c>
      <c r="I97" s="113">
        <v>206442.66289124399</v>
      </c>
      <c r="J97" s="113">
        <v>74703.722891244004</v>
      </c>
      <c r="K97" s="113">
        <v>116127.66289124401</v>
      </c>
      <c r="L97" s="113">
        <v>72237.662891244006</v>
      </c>
      <c r="M97" s="113">
        <v>70150.519828940014</v>
      </c>
      <c r="N97" s="113">
        <v>56677.559569644014</v>
      </c>
      <c r="O97" s="113">
        <v>60265.874986121722</v>
      </c>
      <c r="P97" s="194">
        <v>1638072.4999755491</v>
      </c>
    </row>
    <row r="98" spans="1:16">
      <c r="A98" s="68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3"/>
    </row>
    <row r="99" spans="1:16">
      <c r="A99" s="112" t="s">
        <v>217</v>
      </c>
      <c r="B99" s="61"/>
      <c r="C99" s="62"/>
      <c r="D99" s="115">
        <v>-165713.56074760872</v>
      </c>
      <c r="E99" s="115">
        <v>-48521.54527903728</v>
      </c>
      <c r="F99" s="115">
        <v>-65121.54527903728</v>
      </c>
      <c r="G99" s="115">
        <v>-478906.51982894004</v>
      </c>
      <c r="H99" s="115">
        <v>-92058.662891244006</v>
      </c>
      <c r="I99" s="115">
        <v>-180213.66289124399</v>
      </c>
      <c r="J99" s="115">
        <v>131525.27710875601</v>
      </c>
      <c r="K99" s="115">
        <v>-89898.662891244006</v>
      </c>
      <c r="L99" s="115">
        <v>-46008.662891244006</v>
      </c>
      <c r="M99" s="115">
        <v>-43921.519828940014</v>
      </c>
      <c r="N99" s="115">
        <v>-30448.559569644014</v>
      </c>
      <c r="O99" s="115">
        <v>-34033.124986121722</v>
      </c>
      <c r="P99" s="195">
        <v>-1143320.7499755491</v>
      </c>
    </row>
  </sheetData>
  <sheetProtection insertRows="0" selectLockedCells="1"/>
  <printOptions horizontalCentered="1"/>
  <pageMargins left="0" right="0" top="0.53" bottom="0.53" header="0.5" footer="0.5"/>
  <pageSetup scale="45" fitToHeight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Comparison Summary - Actual</vt:lpstr>
      <vt:lpstr>Monthly Consolidated</vt:lpstr>
      <vt:lpstr>Comparison Summary - Budgets</vt:lpstr>
      <vt:lpstr>Rollup Compare 10-11</vt:lpstr>
      <vt:lpstr>Unit Compare rollup</vt:lpstr>
      <vt:lpstr>Budget Summary</vt:lpstr>
      <vt:lpstr>001 Admin</vt:lpstr>
      <vt:lpstr>002 HCAP</vt:lpstr>
      <vt:lpstr>004 Radio-Towers</vt:lpstr>
      <vt:lpstr>006 Communications</vt:lpstr>
      <vt:lpstr>007 EMS</vt:lpstr>
      <vt:lpstr>008 Matls Mgmt</vt:lpstr>
      <vt:lpstr>009 Clinical Services</vt:lpstr>
      <vt:lpstr>010 Fleet</vt:lpstr>
      <vt:lpstr>011 EMS Billing</vt:lpstr>
      <vt:lpstr>015 Info Tech</vt:lpstr>
      <vt:lpstr>016 Facilities</vt:lpstr>
      <vt:lpstr>021 MCI Planning</vt:lpstr>
      <vt:lpstr>023 MFI Planning</vt:lpstr>
      <vt:lpstr>027 Emergency Mgmt</vt:lpstr>
    </vt:vector>
  </TitlesOfParts>
  <Company>Gateway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Woleben, Shannon</cp:lastModifiedBy>
  <cp:lastPrinted>2013-10-11T16:24:14Z</cp:lastPrinted>
  <dcterms:created xsi:type="dcterms:W3CDTF">2004-05-31T18:36:07Z</dcterms:created>
  <dcterms:modified xsi:type="dcterms:W3CDTF">2017-03-31T12:39:16Z</dcterms:modified>
</cp:coreProperties>
</file>